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Group\Common\Enterprise Budgets Fall 2023\Simple\Final\"/>
    </mc:Choice>
  </mc:AlternateContent>
  <bookViews>
    <workbookView xWindow="0" yWindow="0" windowWidth="28800" windowHeight="12300"/>
  </bookViews>
  <sheets>
    <sheet name="Sheet1" sheetId="1" r:id="rId1"/>
  </sheets>
  <definedNames>
    <definedName name="crop_price">Sheet1!$E$15</definedName>
    <definedName name="Crop_Yield">Sheet1!$F$15</definedName>
    <definedName name="_xlnm.Print_Area" localSheetId="0">Sheet1!$A$1:$H$73</definedName>
  </definedNames>
  <calcPr calcId="162913" iterate="1" iterateCount="1"/>
</workbook>
</file>

<file path=xl/calcChain.xml><?xml version="1.0" encoding="utf-8"?>
<calcChain xmlns="http://schemas.openxmlformats.org/spreadsheetml/2006/main">
  <c r="F6" i="1" l="1"/>
  <c r="H54" i="1" l="1"/>
  <c r="H53" i="1"/>
  <c r="H50" i="1" l="1"/>
  <c r="H49" i="1"/>
  <c r="H48" i="1"/>
  <c r="H43" i="1"/>
  <c r="H42" i="1"/>
  <c r="H41" i="1"/>
  <c r="F33" i="1"/>
  <c r="F32" i="1"/>
  <c r="F31" i="1"/>
  <c r="F30" i="1"/>
  <c r="F29" i="1"/>
  <c r="F28" i="1"/>
  <c r="F27" i="1"/>
  <c r="F26" i="1"/>
  <c r="F25" i="1"/>
  <c r="F24" i="1"/>
  <c r="F21" i="1"/>
  <c r="F20" i="1"/>
  <c r="F19" i="1"/>
  <c r="F16" i="1"/>
  <c r="F15" i="1"/>
  <c r="F14" i="1"/>
  <c r="F17" i="1" l="1"/>
  <c r="H55" i="1"/>
  <c r="J22" i="1"/>
  <c r="F22" i="1" s="1"/>
  <c r="H22" i="1" l="1"/>
  <c r="G22" i="1"/>
  <c r="G33" i="1"/>
  <c r="G29" i="1"/>
  <c r="G26" i="1"/>
  <c r="G25" i="1"/>
  <c r="G20" i="1"/>
  <c r="G15" i="1"/>
  <c r="G32" i="1"/>
  <c r="G31" i="1"/>
  <c r="G30" i="1"/>
  <c r="G21" i="1"/>
  <c r="E23" i="1" l="1"/>
  <c r="F23" i="1" l="1"/>
  <c r="G24" i="1"/>
  <c r="G23" i="1" l="1"/>
  <c r="E34" i="1"/>
  <c r="H23" i="1"/>
  <c r="H32" i="1"/>
  <c r="H26" i="1"/>
  <c r="H29" i="1"/>
  <c r="H24" i="1"/>
  <c r="G19" i="1"/>
  <c r="G16" i="1"/>
  <c r="G14" i="1" l="1"/>
  <c r="F63" i="1"/>
  <c r="C63" i="1"/>
  <c r="H30" i="1"/>
  <c r="H31" i="1"/>
  <c r="H20" i="1"/>
  <c r="H16" i="1"/>
  <c r="H14" i="1"/>
  <c r="H21" i="1"/>
  <c r="H25" i="1"/>
  <c r="H15" i="1"/>
  <c r="H19" i="1"/>
  <c r="G17" i="1"/>
  <c r="G28" i="1"/>
  <c r="G27" i="1"/>
  <c r="H27" i="1" l="1"/>
  <c r="H28" i="1"/>
  <c r="H33" i="1"/>
  <c r="F34" i="1"/>
  <c r="F35" i="1" s="1"/>
  <c r="H17" i="1"/>
  <c r="G35" i="1" l="1"/>
  <c r="H34" i="1"/>
  <c r="G34" i="1" l="1"/>
  <c r="C64" i="1"/>
  <c r="F36" i="1"/>
  <c r="G36" i="1" s="1"/>
  <c r="H35" i="1"/>
  <c r="H56" i="1" s="1"/>
  <c r="H57" i="1" s="1"/>
  <c r="F64" i="1"/>
  <c r="H36" i="1" l="1"/>
  <c r="F42" i="1" l="1"/>
  <c r="G42" i="1" s="1"/>
  <c r="F51" i="1"/>
  <c r="G51" i="1" s="1"/>
  <c r="F44" i="1"/>
  <c r="G44" i="1" s="1"/>
  <c r="F49" i="1"/>
  <c r="G49" i="1" s="1"/>
  <c r="F48" i="1"/>
  <c r="G48" i="1" s="1"/>
  <c r="F43" i="1"/>
  <c r="G43" i="1" s="1"/>
  <c r="F53" i="1"/>
  <c r="G53" i="1" s="1"/>
  <c r="F41" i="1"/>
  <c r="G41" i="1" s="1"/>
  <c r="F50" i="1"/>
  <c r="G50" i="1" s="1"/>
  <c r="F54" i="1"/>
  <c r="G54" i="1" s="1"/>
  <c r="F55" i="1" l="1"/>
  <c r="G55" i="1" l="1"/>
  <c r="F56" i="1"/>
  <c r="G56" i="1" l="1"/>
  <c r="F65" i="1"/>
  <c r="C65" i="1"/>
  <c r="F57" i="1"/>
  <c r="G57" i="1" s="1"/>
</calcChain>
</file>

<file path=xl/comments1.xml><?xml version="1.0" encoding="utf-8"?>
<comments xmlns="http://schemas.openxmlformats.org/spreadsheetml/2006/main">
  <authors>
    <author>Economics Department</author>
    <author>Chris Petermann</author>
    <author>Sahs, Roger Vaughn</author>
  </authors>
  <commentList>
    <comment ref="B5" authorId="0" shapeId="0">
      <text>
        <r>
          <rPr>
            <b/>
            <sz val="10"/>
            <color indexed="81"/>
            <rFont val="Tahoma"/>
            <family val="2"/>
          </rPr>
          <t>Place the cursor over cells with red triangles to read comments.</t>
        </r>
      </text>
    </comment>
    <comment ref="G9" authorId="1" shapeId="0">
      <text>
        <r>
          <rPr>
            <b/>
            <sz val="10"/>
            <color indexed="81"/>
            <rFont val="Tahoma"/>
            <family val="2"/>
          </rPr>
          <t>For land supporting multiple enterprises (for example, forage and livestock), you may specify the proportion of the total taxes and return on investment to be charged to this enterprise.</t>
        </r>
      </text>
    </comment>
    <comment ref="B38" authorId="2" shapeId="0">
      <text>
        <r>
          <rPr>
            <b/>
            <sz val="10"/>
            <color indexed="81"/>
            <rFont val="Tahoma"/>
            <family val="2"/>
          </rPr>
          <t>Represents the average amount of capital invested over the ownership period.</t>
        </r>
      </text>
    </comment>
    <comment ref="B39" authorId="2" shapeId="0">
      <text>
        <r>
          <rPr>
            <b/>
            <sz val="10"/>
            <color indexed="81"/>
            <rFont val="Tahoma"/>
            <family val="2"/>
          </rPr>
          <t>You may specify the proportion of the machinery and irrigation system investment to be charged to this enterprise.</t>
        </r>
        <r>
          <rPr>
            <sz val="9"/>
            <color indexed="81"/>
            <rFont val="Tahoma"/>
            <family val="2"/>
          </rPr>
          <t xml:space="preserve">
</t>
        </r>
      </text>
    </comment>
    <comment ref="B53" authorId="2" shapeId="0">
      <text>
        <r>
          <rPr>
            <b/>
            <sz val="10"/>
            <color indexed="81"/>
            <rFont val="Tahoma"/>
            <family val="2"/>
          </rPr>
          <t xml:space="preserve">An interest rate may be specified that represents a land opportunity cost.
</t>
        </r>
        <r>
          <rPr>
            <sz val="9"/>
            <color indexed="81"/>
            <rFont val="Tahoma"/>
            <family val="2"/>
          </rPr>
          <t xml:space="preserve">
</t>
        </r>
      </text>
    </comment>
  </commentList>
</comments>
</file>

<file path=xl/sharedStrings.xml><?xml version="1.0" encoding="utf-8"?>
<sst xmlns="http://schemas.openxmlformats.org/spreadsheetml/2006/main" count="105" uniqueCount="76">
  <si>
    <t>Total</t>
  </si>
  <si>
    <t>PRODUCTION</t>
  </si>
  <si>
    <t>Units</t>
  </si>
  <si>
    <t>Price</t>
  </si>
  <si>
    <t>Quantity</t>
  </si>
  <si>
    <t>$/Acre</t>
  </si>
  <si>
    <t>Small Grain Pasture</t>
  </si>
  <si>
    <t>Other Income</t>
  </si>
  <si>
    <t>Total Receipts</t>
  </si>
  <si>
    <t>OPERATING INPUTS</t>
  </si>
  <si>
    <t>Fertilizer</t>
  </si>
  <si>
    <t>Custom Harvest</t>
  </si>
  <si>
    <t>Pesticide</t>
  </si>
  <si>
    <t>Crop Insurance</t>
  </si>
  <si>
    <t>Annual Operating Capital</t>
  </si>
  <si>
    <t>Machinery Labor</t>
  </si>
  <si>
    <t>Irrigation Labor</t>
  </si>
  <si>
    <t>Custom Hire</t>
  </si>
  <si>
    <t>Machinery Fuel, Lube, Repairs</t>
  </si>
  <si>
    <t>Irrigation Fuel, Lube, Repair</t>
  </si>
  <si>
    <t>Other Expense</t>
  </si>
  <si>
    <t>Total Operating Costs</t>
  </si>
  <si>
    <t>Returns Above Total Operating Costs</t>
  </si>
  <si>
    <t>FIXED COSTS</t>
  </si>
  <si>
    <t>Rate</t>
  </si>
  <si>
    <t xml:space="preserve">     Interest at</t>
  </si>
  <si>
    <t xml:space="preserve">     Taxes at</t>
  </si>
  <si>
    <t xml:space="preserve">     Insurance</t>
  </si>
  <si>
    <t xml:space="preserve">     Depreciation</t>
  </si>
  <si>
    <t>Land</t>
  </si>
  <si>
    <t>$/acre</t>
  </si>
  <si>
    <t>Total Fixed Costs</t>
  </si>
  <si>
    <t>Total Costs (Operating + Fixed)</t>
  </si>
  <si>
    <t>Returns Above All Specified Costs</t>
  </si>
  <si>
    <t xml:space="preserve"> Grain Break-Even (B-E) Analysis</t>
  </si>
  <si>
    <t>B-E Yield at $/bu.</t>
  </si>
  <si>
    <t>Above Operating Costs</t>
  </si>
  <si>
    <t>Above Total Costs</t>
  </si>
  <si>
    <t>Custom Haul</t>
  </si>
  <si>
    <t>bu</t>
  </si>
  <si>
    <t>acre</t>
  </si>
  <si>
    <t>bu/acre</t>
  </si>
  <si>
    <t>dollars</t>
  </si>
  <si>
    <t>hours</t>
  </si>
  <si>
    <t>Proportion Charged</t>
  </si>
  <si>
    <t>Average value of irrigation complement</t>
  </si>
  <si>
    <t>Irrigation</t>
  </si>
  <si>
    <t xml:space="preserve">    + $/bu for distance hauling (miles)</t>
  </si>
  <si>
    <t>Cash Rent</t>
  </si>
  <si>
    <t>Seed</t>
  </si>
  <si>
    <t xml:space="preserve">    + $/bu for excess of xx bu/ac</t>
  </si>
  <si>
    <t>Average value of machinery/irrigation</t>
  </si>
  <si>
    <t>Machinery/irrigation</t>
  </si>
  <si>
    <t>Place the cursor over cells with red triangles to read comments.</t>
  </si>
  <si>
    <t>Enter your input values in shaded cells.</t>
  </si>
  <si>
    <t>Date Printed:</t>
  </si>
  <si>
    <t xml:space="preserve">Budget software questions? </t>
  </si>
  <si>
    <t>Owner Operator</t>
  </si>
  <si>
    <t xml:space="preserve"> 1000 acres farmed,  160 acres for this budget</t>
  </si>
  <si>
    <t>Acres</t>
  </si>
  <si>
    <t>Dryland Rye Enterprise Budget - Grain and Graze</t>
  </si>
  <si>
    <t>Rye</t>
  </si>
  <si>
    <t xml:space="preserve">         B-E Price at bu./acre</t>
  </si>
  <si>
    <r>
      <rPr>
        <b/>
        <i/>
        <sz val="12"/>
        <color indexed="12"/>
        <rFont val="Arial"/>
        <family val="2"/>
      </rPr>
      <t>SAMPLE BUDGET ONLY</t>
    </r>
    <r>
      <rPr>
        <sz val="12"/>
        <color indexed="12"/>
        <rFont val="Arial"/>
        <family val="2"/>
      </rPr>
      <t xml:space="preserve"> - </t>
    </r>
    <r>
      <rPr>
        <b/>
        <sz val="12"/>
        <color indexed="12"/>
        <rFont val="Arial"/>
        <family val="2"/>
      </rPr>
      <t>OSU Enterprise Budget Software</t>
    </r>
    <r>
      <rPr>
        <sz val="12"/>
        <color indexed="12"/>
        <rFont val="Arial"/>
        <family val="2"/>
      </rPr>
      <t xml:space="preserve"> has more information on the cost and returns for this production activity.</t>
    </r>
  </si>
  <si>
    <t>$/Bushel</t>
  </si>
  <si>
    <t>Above Operating Costs (bu.)</t>
  </si>
  <si>
    <t>Above Total Costs (bu.)</t>
  </si>
  <si>
    <t>Custom operations</t>
  </si>
  <si>
    <t>% Charged</t>
  </si>
  <si>
    <t>Email Roger Sahs</t>
  </si>
  <si>
    <t>Extension Specialist</t>
  </si>
  <si>
    <t>405.744.7075</t>
  </si>
  <si>
    <t>2024 Oklahoma Rye Budget</t>
  </si>
  <si>
    <t>2024 harvest price projection</t>
  </si>
  <si>
    <t>Grant County - North-Central OK</t>
  </si>
  <si>
    <t>Pasture valued at $.45/lb gain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</si>
</sst>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0.0"/>
  </numFmts>
  <fonts count="19" x14ac:knownFonts="1">
    <font>
      <sz val="11"/>
      <color theme="1"/>
      <name val="Calibri"/>
      <family val="2"/>
      <scheme val="minor"/>
    </font>
    <font>
      <sz val="11"/>
      <color theme="1"/>
      <name val="Calibri"/>
      <family val="2"/>
      <scheme val="minor"/>
    </font>
    <font>
      <sz val="12"/>
      <color indexed="12"/>
      <name val="Times New Roman"/>
      <family val="1"/>
    </font>
    <font>
      <sz val="10"/>
      <name val="Arial"/>
      <family val="2"/>
    </font>
    <font>
      <b/>
      <sz val="10"/>
      <color indexed="81"/>
      <name val="Tahoma"/>
      <family val="2"/>
    </font>
    <font>
      <sz val="12"/>
      <color theme="1"/>
      <name val="Arial"/>
      <family val="2"/>
    </font>
    <font>
      <sz val="28"/>
      <color theme="1"/>
      <name val="Arial"/>
      <family val="2"/>
    </font>
    <font>
      <sz val="12"/>
      <color indexed="12"/>
      <name val="Arial"/>
      <family val="2"/>
    </font>
    <font>
      <b/>
      <i/>
      <sz val="12"/>
      <color indexed="12"/>
      <name val="Arial"/>
      <family val="2"/>
    </font>
    <font>
      <sz val="11"/>
      <color theme="1"/>
      <name val="Arial"/>
      <family val="2"/>
    </font>
    <font>
      <sz val="12"/>
      <name val="Arial"/>
      <family val="2"/>
    </font>
    <font>
      <sz val="11"/>
      <name val="Arial"/>
      <family val="2"/>
    </font>
    <font>
      <b/>
      <sz val="12"/>
      <name val="Arial"/>
      <family val="2"/>
    </font>
    <font>
      <sz val="11"/>
      <color rgb="FF1139FF"/>
      <name val="Arial"/>
      <family val="2"/>
    </font>
    <font>
      <sz val="12"/>
      <color indexed="10"/>
      <name val="Arial"/>
      <family val="2"/>
    </font>
    <font>
      <sz val="12"/>
      <color rgb="FF1139FF"/>
      <name val="Arial"/>
      <family val="2"/>
    </font>
    <font>
      <b/>
      <sz val="12"/>
      <color theme="1"/>
      <name val="Arial"/>
      <family val="2"/>
    </font>
    <font>
      <sz val="9"/>
      <color indexed="81"/>
      <name val="Tahoma"/>
      <family val="2"/>
    </font>
    <font>
      <b/>
      <sz val="12"/>
      <color indexed="12"/>
      <name val="Arial"/>
      <family val="2"/>
    </font>
  </fonts>
  <fills count="4">
    <fill>
      <patternFill patternType="none"/>
    </fill>
    <fill>
      <patternFill patternType="gray125"/>
    </fill>
    <fill>
      <patternFill patternType="solid">
        <fgColor rgb="FFFFFFCC"/>
        <bgColor indexed="64"/>
      </patternFill>
    </fill>
    <fill>
      <patternFill patternType="solid">
        <fgColor rgb="FFFF9900"/>
        <bgColor indexed="64"/>
      </patternFill>
    </fill>
  </fills>
  <borders count="1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18">
    <xf numFmtId="0" fontId="0" fillId="0" borderId="0" xfId="0"/>
    <xf numFmtId="0" fontId="3" fillId="0" borderId="0" xfId="0" applyFont="1"/>
    <xf numFmtId="0" fontId="5" fillId="0" borderId="0" xfId="0" applyFont="1"/>
    <xf numFmtId="0" fontId="7" fillId="0" borderId="0" xfId="3" applyFont="1" applyAlignment="1" applyProtection="1"/>
    <xf numFmtId="0" fontId="5" fillId="0" borderId="0" xfId="0" applyFont="1" applyAlignment="1">
      <alignment horizontal="left"/>
    </xf>
    <xf numFmtId="0" fontId="11" fillId="0" borderId="0" xfId="0" applyFont="1" applyAlignment="1" applyProtection="1">
      <alignment horizontal="right"/>
      <protection locked="0"/>
    </xf>
    <xf numFmtId="0" fontId="12" fillId="0" borderId="0" xfId="0" applyFont="1" applyAlignment="1" applyProtection="1">
      <alignment horizontal="left"/>
    </xf>
    <xf numFmtId="0" fontId="13" fillId="0" borderId="0" xfId="0" applyFont="1" applyAlignment="1" applyProtection="1">
      <alignment horizontal="center"/>
      <protection locked="0"/>
    </xf>
    <xf numFmtId="0" fontId="10" fillId="0" borderId="0" xfId="0" applyFont="1" applyProtection="1"/>
    <xf numFmtId="0" fontId="14" fillId="0" borderId="0" xfId="0" applyFont="1" applyProtection="1">
      <protection locked="0"/>
    </xf>
    <xf numFmtId="0" fontId="5" fillId="0" borderId="0" xfId="0" applyFont="1" applyAlignment="1" applyProtection="1">
      <alignment horizontal="right"/>
    </xf>
    <xf numFmtId="49" fontId="12" fillId="0" borderId="1" xfId="0" applyNumberFormat="1" applyFont="1" applyBorder="1" applyAlignment="1" applyProtection="1">
      <alignment horizontal="center"/>
    </xf>
    <xf numFmtId="49" fontId="12" fillId="0" borderId="0" xfId="0" applyNumberFormat="1" applyFont="1" applyBorder="1" applyAlignment="1" applyProtection="1">
      <alignment horizontal="center"/>
    </xf>
    <xf numFmtId="0" fontId="12" fillId="0" borderId="2" xfId="0" applyFont="1" applyBorder="1" applyProtection="1"/>
    <xf numFmtId="0" fontId="5" fillId="0" borderId="2" xfId="0" applyFont="1" applyBorder="1" applyProtection="1"/>
    <xf numFmtId="0" fontId="12" fillId="0" borderId="2" xfId="0" applyFont="1" applyBorder="1" applyAlignment="1" applyProtection="1">
      <alignment horizontal="center"/>
    </xf>
    <xf numFmtId="0" fontId="12" fillId="0" borderId="2" xfId="0" applyFont="1" applyBorder="1" applyAlignment="1" applyProtection="1">
      <alignment horizontal="right"/>
    </xf>
    <xf numFmtId="0" fontId="12" fillId="0" borderId="0" xfId="0" applyFont="1" applyBorder="1" applyAlignment="1" applyProtection="1">
      <alignment horizontal="right"/>
    </xf>
    <xf numFmtId="49" fontId="12" fillId="0" borderId="2" xfId="0" applyNumberFormat="1" applyFont="1" applyBorder="1" applyAlignment="1" applyProtection="1">
      <alignment horizontal="right"/>
    </xf>
    <xf numFmtId="0" fontId="5" fillId="0" borderId="0" xfId="0" applyFont="1" applyProtection="1"/>
    <xf numFmtId="0" fontId="5" fillId="0" borderId="0" xfId="0" applyFont="1" applyAlignment="1" applyProtection="1">
      <alignment horizontal="center"/>
    </xf>
    <xf numFmtId="44" fontId="10" fillId="0" borderId="0" xfId="2" applyNumberFormat="1" applyFont="1" applyProtection="1"/>
    <xf numFmtId="44" fontId="5" fillId="0" borderId="0" xfId="0" applyNumberFormat="1" applyFont="1"/>
    <xf numFmtId="164" fontId="5" fillId="0" borderId="0" xfId="0" applyNumberFormat="1" applyFont="1"/>
    <xf numFmtId="1" fontId="10" fillId="0" borderId="0" xfId="1" applyNumberFormat="1" applyFont="1" applyAlignment="1" applyProtection="1">
      <alignment horizontal="right"/>
    </xf>
    <xf numFmtId="0" fontId="5" fillId="0" borderId="2" xfId="0" applyFont="1" applyBorder="1" applyAlignment="1" applyProtection="1">
      <alignment horizontal="center"/>
    </xf>
    <xf numFmtId="43" fontId="5" fillId="0" borderId="2" xfId="1" applyFont="1" applyBorder="1" applyProtection="1"/>
    <xf numFmtId="44" fontId="12" fillId="0" borderId="2" xfId="2" applyNumberFormat="1" applyFont="1" applyBorder="1" applyProtection="1"/>
    <xf numFmtId="44" fontId="16" fillId="0" borderId="2" xfId="0" applyNumberFormat="1" applyFont="1" applyBorder="1"/>
    <xf numFmtId="164" fontId="16" fillId="0" borderId="2" xfId="0" applyNumberFormat="1" applyFont="1" applyBorder="1"/>
    <xf numFmtId="0" fontId="12" fillId="0" borderId="0" xfId="0" applyFont="1" applyProtection="1"/>
    <xf numFmtId="0" fontId="12" fillId="0" borderId="0" xfId="0" applyFont="1" applyAlignment="1" applyProtection="1">
      <alignment horizontal="center"/>
    </xf>
    <xf numFmtId="14" fontId="5" fillId="0" borderId="0" xfId="0" applyNumberFormat="1" applyFont="1" applyAlignment="1" applyProtection="1">
      <alignment horizontal="center"/>
    </xf>
    <xf numFmtId="0" fontId="5" fillId="0" borderId="0" xfId="0" quotePrefix="1" applyFont="1"/>
    <xf numFmtId="0" fontId="10" fillId="0" borderId="0" xfId="3" applyFont="1" applyAlignment="1" applyProtection="1"/>
    <xf numFmtId="166" fontId="10" fillId="0" borderId="0" xfId="1" applyNumberFormat="1" applyFont="1" applyAlignment="1" applyProtection="1">
      <alignment horizontal="right"/>
    </xf>
    <xf numFmtId="2" fontId="10" fillId="0" borderId="0" xfId="1" applyNumberFormat="1" applyFont="1" applyAlignment="1" applyProtection="1">
      <alignment horizontal="right"/>
    </xf>
    <xf numFmtId="164" fontId="5" fillId="0" borderId="0" xfId="2" applyNumberFormat="1" applyFont="1" applyProtection="1"/>
    <xf numFmtId="0" fontId="12" fillId="0" borderId="1" xfId="0" applyFont="1" applyBorder="1" applyProtection="1"/>
    <xf numFmtId="0" fontId="5" fillId="0" borderId="1" xfId="0" applyFont="1" applyBorder="1" applyProtection="1"/>
    <xf numFmtId="0" fontId="5" fillId="0" borderId="1" xfId="0" applyFont="1" applyBorder="1" applyAlignment="1" applyProtection="1">
      <alignment horizontal="center"/>
    </xf>
    <xf numFmtId="0" fontId="5" fillId="0" borderId="1" xfId="0" applyFont="1" applyBorder="1" applyAlignment="1" applyProtection="1"/>
    <xf numFmtId="2" fontId="5" fillId="0" borderId="1" xfId="0" applyNumberFormat="1" applyFont="1" applyBorder="1" applyAlignment="1" applyProtection="1"/>
    <xf numFmtId="44" fontId="12" fillId="0" borderId="3" xfId="2" applyFont="1" applyBorder="1" applyProtection="1"/>
    <xf numFmtId="164" fontId="12" fillId="0" borderId="3" xfId="2" applyNumberFormat="1" applyFont="1" applyBorder="1" applyProtection="1"/>
    <xf numFmtId="0" fontId="12" fillId="0" borderId="3" xfId="0" applyFont="1" applyBorder="1" applyProtection="1"/>
    <xf numFmtId="0" fontId="5" fillId="0" borderId="3" xfId="0" applyFont="1" applyBorder="1" applyProtection="1"/>
    <xf numFmtId="0" fontId="5" fillId="0" borderId="3" xfId="0" applyFont="1" applyBorder="1" applyAlignment="1" applyProtection="1">
      <alignment horizontal="center"/>
    </xf>
    <xf numFmtId="0" fontId="5" fillId="0" borderId="2" xfId="0" applyFont="1" applyBorder="1"/>
    <xf numFmtId="0" fontId="10" fillId="0" borderId="0" xfId="0" applyFont="1" applyAlignment="1" applyProtection="1">
      <alignment horizontal="left"/>
    </xf>
    <xf numFmtId="42" fontId="15" fillId="0" borderId="12" xfId="2" applyNumberFormat="1" applyFont="1" applyBorder="1" applyProtection="1">
      <protection locked="0"/>
    </xf>
    <xf numFmtId="9" fontId="15" fillId="0" borderId="12" xfId="2" applyNumberFormat="1" applyFont="1" applyBorder="1" applyProtection="1">
      <protection locked="0"/>
    </xf>
    <xf numFmtId="6" fontId="5" fillId="0" borderId="0" xfId="0" applyNumberFormat="1" applyFont="1" applyAlignment="1" applyProtection="1">
      <alignment horizontal="center"/>
    </xf>
    <xf numFmtId="10" fontId="15" fillId="0" borderId="12" xfId="0" applyNumberFormat="1" applyFont="1" applyBorder="1" applyAlignment="1" applyProtection="1">
      <alignment horizontal="right"/>
      <protection locked="0"/>
    </xf>
    <xf numFmtId="44" fontId="10" fillId="0" borderId="0" xfId="2" applyFont="1" applyProtection="1"/>
    <xf numFmtId="164" fontId="10" fillId="0" borderId="0" xfId="0" applyNumberFormat="1" applyFont="1"/>
    <xf numFmtId="164" fontId="15" fillId="0" borderId="12" xfId="2" applyNumberFormat="1" applyFont="1" applyBorder="1" applyProtection="1">
      <protection locked="0"/>
    </xf>
    <xf numFmtId="164" fontId="10" fillId="0" borderId="0" xfId="2" applyNumberFormat="1" applyFont="1" applyProtection="1"/>
    <xf numFmtId="0" fontId="12" fillId="0" borderId="0" xfId="0" applyFont="1" applyBorder="1" applyProtection="1"/>
    <xf numFmtId="0" fontId="5" fillId="0" borderId="0" xfId="0" applyFont="1" applyBorder="1" applyProtection="1"/>
    <xf numFmtId="0" fontId="5" fillId="0" borderId="0" xfId="0" applyFont="1" applyBorder="1" applyAlignment="1" applyProtection="1">
      <alignment horizontal="center"/>
    </xf>
    <xf numFmtId="44" fontId="12" fillId="0" borderId="1" xfId="2" applyFont="1" applyBorder="1" applyProtection="1"/>
    <xf numFmtId="164" fontId="12" fillId="0" borderId="1" xfId="2" applyNumberFormat="1" applyFont="1" applyBorder="1" applyProtection="1"/>
    <xf numFmtId="44" fontId="16" fillId="0" borderId="3" xfId="0" applyNumberFormat="1" applyFont="1" applyBorder="1"/>
    <xf numFmtId="44" fontId="12" fillId="0" borderId="0" xfId="2" applyFont="1" applyBorder="1" applyProtection="1"/>
    <xf numFmtId="44" fontId="16" fillId="0" borderId="0" xfId="0" applyNumberFormat="1" applyFont="1" applyBorder="1"/>
    <xf numFmtId="164" fontId="12" fillId="0" borderId="0" xfId="2" applyNumberFormat="1" applyFont="1" applyBorder="1" applyProtection="1"/>
    <xf numFmtId="0" fontId="12" fillId="0" borderId="6" xfId="0" applyFont="1" applyBorder="1" applyAlignment="1" applyProtection="1">
      <alignment horizontal="right"/>
    </xf>
    <xf numFmtId="165" fontId="12" fillId="0" borderId="2" xfId="0" applyNumberFormat="1" applyFont="1" applyBorder="1" applyAlignment="1" applyProtection="1">
      <alignment horizontal="center"/>
    </xf>
    <xf numFmtId="0" fontId="12" fillId="0" borderId="2" xfId="0" applyFont="1" applyBorder="1" applyAlignment="1" applyProtection="1">
      <alignment horizontal="left"/>
    </xf>
    <xf numFmtId="166" fontId="12" fillId="0" borderId="7" xfId="0" applyNumberFormat="1" applyFont="1" applyBorder="1" applyAlignment="1" applyProtection="1">
      <alignment horizontal="center"/>
    </xf>
    <xf numFmtId="0" fontId="5" fillId="0" borderId="8" xfId="0" applyFont="1" applyBorder="1" applyAlignment="1" applyProtection="1">
      <alignment horizontal="right"/>
    </xf>
    <xf numFmtId="1" fontId="5" fillId="0" borderId="0" xfId="0" applyNumberFormat="1" applyFont="1" applyAlignment="1">
      <alignment horizontal="center"/>
    </xf>
    <xf numFmtId="0" fontId="5" fillId="0" borderId="0" xfId="0" applyFont="1" applyBorder="1" applyAlignment="1" applyProtection="1">
      <alignment horizontal="right"/>
    </xf>
    <xf numFmtId="165" fontId="5" fillId="0" borderId="9" xfId="2" applyNumberFormat="1" applyFont="1" applyBorder="1" applyAlignment="1" applyProtection="1">
      <alignment horizontal="center"/>
    </xf>
    <xf numFmtId="0" fontId="5" fillId="0" borderId="10" xfId="0" applyFont="1" applyBorder="1" applyAlignment="1" applyProtection="1">
      <alignment horizontal="right"/>
    </xf>
    <xf numFmtId="1" fontId="5" fillId="0" borderId="1" xfId="0" applyNumberFormat="1" applyFont="1" applyBorder="1" applyAlignment="1" applyProtection="1">
      <alignment horizontal="center"/>
    </xf>
    <xf numFmtId="0" fontId="5" fillId="0" borderId="1" xfId="0" applyFont="1" applyBorder="1" applyAlignment="1" applyProtection="1">
      <alignment horizontal="right"/>
    </xf>
    <xf numFmtId="165" fontId="5" fillId="0" borderId="11" xfId="2" applyNumberFormat="1" applyFont="1" applyBorder="1" applyAlignment="1" applyProtection="1">
      <alignment horizontal="center"/>
    </xf>
    <xf numFmtId="0" fontId="10" fillId="0" borderId="0" xfId="3" applyFont="1" applyAlignment="1" applyProtection="1">
      <alignment horizontal="left"/>
    </xf>
    <xf numFmtId="14" fontId="10" fillId="0" borderId="0" xfId="0" applyNumberFormat="1" applyFont="1" applyAlignment="1" applyProtection="1">
      <alignment horizontal="left"/>
    </xf>
    <xf numFmtId="44" fontId="10" fillId="2" borderId="12" xfId="3" applyNumberFormat="1" applyFont="1" applyFill="1" applyBorder="1" applyAlignment="1" applyProtection="1">
      <protection locked="0"/>
    </xf>
    <xf numFmtId="44" fontId="10" fillId="2" borderId="12" xfId="2" applyFont="1" applyFill="1" applyBorder="1" applyProtection="1">
      <protection locked="0"/>
    </xf>
    <xf numFmtId="166" fontId="10" fillId="2" borderId="12" xfId="1" applyNumberFormat="1" applyFont="1" applyFill="1" applyBorder="1" applyAlignment="1" applyProtection="1">
      <alignment horizontal="right"/>
      <protection locked="0"/>
    </xf>
    <xf numFmtId="44" fontId="10" fillId="2" borderId="12" xfId="2" applyFont="1" applyFill="1" applyBorder="1" applyAlignment="1" applyProtection="1">
      <protection locked="0"/>
    </xf>
    <xf numFmtId="10" fontId="10" fillId="2" borderId="12" xfId="4" applyNumberFormat="1" applyFont="1" applyFill="1" applyBorder="1" applyAlignment="1" applyProtection="1">
      <protection locked="0"/>
    </xf>
    <xf numFmtId="166" fontId="10" fillId="2" borderId="12" xfId="1" applyNumberFormat="1" applyFont="1" applyFill="1" applyBorder="1" applyAlignment="1" applyProtection="1">
      <protection locked="0"/>
    </xf>
    <xf numFmtId="2" fontId="10" fillId="2" borderId="12" xfId="1" applyNumberFormat="1" applyFont="1" applyFill="1" applyBorder="1" applyAlignment="1" applyProtection="1">
      <alignment horizontal="right"/>
      <protection locked="0"/>
    </xf>
    <xf numFmtId="42" fontId="10" fillId="2" borderId="12" xfId="2" applyNumberFormat="1" applyFont="1" applyFill="1" applyBorder="1" applyProtection="1">
      <protection locked="0"/>
    </xf>
    <xf numFmtId="9" fontId="10" fillId="2" borderId="12" xfId="2" applyNumberFormat="1" applyFont="1" applyFill="1" applyBorder="1" applyProtection="1">
      <protection locked="0"/>
    </xf>
    <xf numFmtId="164" fontId="10" fillId="2" borderId="12" xfId="2" applyNumberFormat="1" applyFont="1" applyFill="1" applyBorder="1" applyProtection="1">
      <protection locked="0"/>
    </xf>
    <xf numFmtId="10" fontId="10" fillId="2" borderId="12" xfId="0" applyNumberFormat="1" applyFont="1" applyFill="1" applyBorder="1" applyAlignment="1" applyProtection="1">
      <alignment horizontal="right"/>
      <protection locked="0"/>
    </xf>
    <xf numFmtId="10" fontId="10" fillId="2" borderId="12" xfId="0" applyNumberFormat="1" applyFont="1" applyFill="1" applyBorder="1" applyProtection="1">
      <protection locked="0"/>
    </xf>
    <xf numFmtId="0" fontId="10" fillId="2" borderId="12" xfId="3" applyFont="1" applyFill="1" applyBorder="1" applyAlignment="1" applyProtection="1">
      <alignment horizontal="center"/>
      <protection locked="0"/>
    </xf>
    <xf numFmtId="0" fontId="10" fillId="0" borderId="0" xfId="0" applyFont="1" applyProtection="1">
      <protection locked="0"/>
    </xf>
    <xf numFmtId="1" fontId="10" fillId="2" borderId="12" xfId="1" applyNumberFormat="1" applyFont="1" applyFill="1" applyBorder="1" applyAlignment="1" applyProtection="1">
      <alignment horizontal="right"/>
      <protection locked="0"/>
    </xf>
    <xf numFmtId="0" fontId="5" fillId="0" borderId="0" xfId="0" applyFont="1" applyBorder="1" applyProtection="1">
      <protection locked="0"/>
    </xf>
    <xf numFmtId="0" fontId="5" fillId="0" borderId="0" xfId="0" applyFont="1" applyProtection="1">
      <protection locked="0"/>
    </xf>
    <xf numFmtId="0" fontId="5" fillId="0" borderId="0" xfId="0" applyFont="1" applyAlignment="1">
      <alignment horizontal="right"/>
    </xf>
    <xf numFmtId="9" fontId="5" fillId="2" borderId="12" xfId="2" applyNumberFormat="1" applyFont="1" applyFill="1" applyBorder="1" applyAlignment="1" applyProtection="1">
      <alignment horizontal="center"/>
      <protection locked="0"/>
    </xf>
    <xf numFmtId="0" fontId="10" fillId="0" borderId="0" xfId="0" applyFont="1" applyAlignment="1" applyProtection="1">
      <alignment horizontal="left"/>
    </xf>
    <xf numFmtId="0" fontId="7" fillId="0" borderId="0" xfId="3" applyFont="1" applyAlignment="1" applyProtection="1"/>
    <xf numFmtId="0" fontId="12" fillId="0" borderId="4" xfId="0" applyFont="1" applyBorder="1" applyAlignment="1" applyProtection="1">
      <alignment horizontal="center"/>
    </xf>
    <xf numFmtId="0" fontId="12" fillId="0" borderId="3" xfId="0" applyFont="1" applyBorder="1" applyAlignment="1" applyProtection="1">
      <alignment horizontal="center"/>
    </xf>
    <xf numFmtId="0" fontId="12" fillId="0" borderId="5" xfId="0" applyFont="1" applyBorder="1" applyAlignment="1" applyProtection="1">
      <alignment horizontal="center"/>
    </xf>
    <xf numFmtId="0" fontId="6" fillId="3" borderId="0" xfId="0" applyFont="1" applyFill="1" applyAlignment="1">
      <alignment horizontal="center"/>
    </xf>
    <xf numFmtId="0" fontId="7" fillId="0" borderId="0" xfId="3" applyFont="1" applyAlignment="1" applyProtection="1">
      <alignment wrapText="1"/>
    </xf>
    <xf numFmtId="0" fontId="9" fillId="0" borderId="0" xfId="0" applyFont="1" applyAlignment="1">
      <alignment wrapText="1"/>
    </xf>
    <xf numFmtId="0" fontId="10" fillId="0" borderId="0" xfId="0" applyFont="1" applyAlignment="1" applyProtection="1">
      <alignment horizontal="left"/>
    </xf>
    <xf numFmtId="0" fontId="9" fillId="0" borderId="0" xfId="0" applyFont="1" applyAlignment="1"/>
    <xf numFmtId="0" fontId="10" fillId="2" borderId="12" xfId="0" applyFont="1" applyFill="1" applyBorder="1" applyAlignment="1" applyProtection="1">
      <protection locked="0"/>
    </xf>
    <xf numFmtId="0" fontId="11" fillId="2" borderId="12" xfId="0" applyFont="1" applyFill="1" applyBorder="1" applyAlignment="1" applyProtection="1">
      <protection locked="0"/>
    </xf>
    <xf numFmtId="0" fontId="10" fillId="2" borderId="12" xfId="0" applyFont="1" applyFill="1" applyBorder="1" applyAlignment="1" applyProtection="1">
      <alignment horizontal="left"/>
      <protection locked="0"/>
    </xf>
    <xf numFmtId="0" fontId="9" fillId="2" borderId="12" xfId="0" applyFont="1" applyFill="1" applyBorder="1" applyAlignment="1" applyProtection="1">
      <protection locked="0"/>
    </xf>
    <xf numFmtId="0" fontId="5" fillId="2" borderId="12" xfId="0" applyFont="1" applyFill="1" applyBorder="1" applyAlignment="1" applyProtection="1">
      <protection locked="0"/>
    </xf>
    <xf numFmtId="0" fontId="10" fillId="2" borderId="4" xfId="0" applyFont="1" applyFill="1" applyBorder="1" applyAlignment="1" applyProtection="1">
      <protection locked="0"/>
    </xf>
    <xf numFmtId="0" fontId="0" fillId="0" borderId="5" xfId="0" applyBorder="1" applyAlignment="1" applyProtection="1">
      <protection locked="0"/>
    </xf>
    <xf numFmtId="0" fontId="5" fillId="2" borderId="4" xfId="0" applyFont="1" applyFill="1" applyBorder="1" applyAlignment="1" applyProtection="1">
      <protection locked="0"/>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colors>
    <mruColors>
      <color rgb="FFFF9900"/>
      <color rgb="FFFFFFCC"/>
      <color rgb="FFFFFF99"/>
      <color rgb="FFCCFFCC"/>
      <color rgb="FFFF9966"/>
      <color rgb="FF113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66</xdr:row>
      <xdr:rowOff>9525</xdr:rowOff>
    </xdr:from>
    <xdr:to>
      <xdr:col>7</xdr:col>
      <xdr:colOff>981075</xdr:colOff>
      <xdr:row>68</xdr:row>
      <xdr:rowOff>152400</xdr:rowOff>
    </xdr:to>
    <xdr:sp macro="" textlink="">
      <xdr:nvSpPr>
        <xdr:cNvPr id="8" name="TextBox 7"/>
        <xdr:cNvSpPr txBox="1"/>
      </xdr:nvSpPr>
      <xdr:spPr>
        <a:xfrm>
          <a:off x="133350" y="12087225"/>
          <a:ext cx="7515225" cy="523875"/>
        </a:xfrm>
        <a:prstGeom prst="rect">
          <a:avLst/>
        </a:prstGeom>
        <a:solidFill>
          <a:sysClr val="window" lastClr="FFFFFF"/>
        </a:solidFill>
        <a:ln w="9525" cmpd="sng">
          <a:solidFill>
            <a:srgbClr val="FF0000"/>
          </a:solid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FF0000"/>
              </a:solidFill>
              <a:effectLst/>
              <a:uLnTx/>
              <a:uFillTx/>
              <a:latin typeface="Calibri"/>
              <a:ea typeface="+mn-ea"/>
              <a:cs typeface="+mn-cs"/>
            </a:rPr>
            <a:t>Disclaimer:</a:t>
          </a:r>
          <a:r>
            <a:rPr kumimoji="0" lang="en-US" sz="1100" b="0" i="0" u="none" strike="noStrike" kern="0" cap="none" spc="0" normalizeH="0" baseline="0" noProof="0">
              <a:ln>
                <a:noFill/>
              </a:ln>
              <a:solidFill>
                <a:srgbClr val="FF0000"/>
              </a:solidFill>
              <a:effectLst/>
              <a:uLnTx/>
              <a:uFillTx/>
              <a:latin typeface="Calibri"/>
              <a:ea typeface="+mn-ea"/>
              <a:cs typeface="+mn-cs"/>
            </a:rPr>
            <a:t>   This spreadsheet is provided by the Oklahoma Cooperative Extension Service for educational use and is provided  solely on an “AS IS” basis.  Oklahoma Cooperative Extension Service assumes no liability for the use of these programs.</a:t>
          </a:r>
        </a:p>
      </xdr:txBody>
    </xdr:sp>
    <xdr:clientData/>
  </xdr:twoCellAnchor>
  <xdr:twoCellAnchor editAs="oneCell">
    <xdr:from>
      <xdr:col>6</xdr:col>
      <xdr:colOff>276225</xdr:colOff>
      <xdr:row>2</xdr:row>
      <xdr:rowOff>114300</xdr:rowOff>
    </xdr:from>
    <xdr:to>
      <xdr:col>7</xdr:col>
      <xdr:colOff>914400</xdr:colOff>
      <xdr:row>6</xdr:row>
      <xdr:rowOff>11166</xdr:rowOff>
    </xdr:to>
    <xdr:pic>
      <xdr:nvPicPr>
        <xdr:cNvPr id="4" name="Picture 3"/>
        <xdr:cNvPicPr>
          <a:picLocks noChangeAspect="1"/>
        </xdr:cNvPicPr>
      </xdr:nvPicPr>
      <xdr:blipFill>
        <a:blip xmlns:r="http://schemas.openxmlformats.org/officeDocument/2006/relationships" r:embed="rId1"/>
        <a:stretch>
          <a:fillRect/>
        </a:stretch>
      </xdr:blipFill>
      <xdr:spPr>
        <a:xfrm>
          <a:off x="6257925" y="1123950"/>
          <a:ext cx="1466850" cy="6969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oger.sahs@okstate.edu" TargetMode="External"/><Relationship Id="rId1" Type="http://schemas.openxmlformats.org/officeDocument/2006/relationships/hyperlink" Target="http://agecon.okstate.edu/budget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O74"/>
  <sheetViews>
    <sheetView showGridLines="0" tabSelected="1" workbookViewId="0"/>
  </sheetViews>
  <sheetFormatPr defaultRowHeight="15" x14ac:dyDescent="0.2"/>
  <cols>
    <col min="1" max="1" width="4.5703125" style="2" customWidth="1"/>
    <col min="2" max="2" width="32.140625" style="2" customWidth="1"/>
    <col min="3" max="3" width="9.140625" style="2"/>
    <col min="4" max="4" width="12.7109375" style="2" customWidth="1"/>
    <col min="5" max="6" width="15.5703125" style="2" customWidth="1"/>
    <col min="7" max="7" width="12.42578125" style="2" customWidth="1"/>
    <col min="8" max="8" width="16.85546875" style="2" customWidth="1"/>
    <col min="9" max="9" width="9.140625" style="2"/>
    <col min="10" max="10" width="0" style="2" hidden="1" customWidth="1"/>
    <col min="11" max="16384" width="9.140625" style="2"/>
  </cols>
  <sheetData>
    <row r="1" spans="1:15" ht="39.950000000000003" customHeight="1" x14ac:dyDescent="0.45">
      <c r="B1" s="105" t="s">
        <v>72</v>
      </c>
      <c r="C1" s="105"/>
      <c r="D1" s="105"/>
      <c r="E1" s="105"/>
      <c r="F1" s="105"/>
      <c r="G1" s="105"/>
      <c r="H1" s="105"/>
    </row>
    <row r="2" spans="1:15" ht="39.950000000000003" customHeight="1" x14ac:dyDescent="0.2">
      <c r="B2" s="106" t="s">
        <v>63</v>
      </c>
      <c r="C2" s="107"/>
      <c r="D2" s="107"/>
      <c r="E2" s="107"/>
      <c r="F2" s="107"/>
      <c r="G2" s="107"/>
      <c r="H2" s="107"/>
    </row>
    <row r="3" spans="1:15" ht="15.75" customHeight="1" x14ac:dyDescent="0.2">
      <c r="A3" s="3"/>
      <c r="B3" s="107"/>
      <c r="C3" s="107"/>
      <c r="D3" s="107"/>
      <c r="E3" s="107"/>
      <c r="F3" s="107"/>
      <c r="G3" s="107"/>
      <c r="H3" s="107"/>
    </row>
    <row r="4" spans="1:15" ht="15.75" customHeight="1" x14ac:dyDescent="0.2">
      <c r="M4" s="4"/>
      <c r="N4" s="4"/>
      <c r="O4" s="4"/>
    </row>
    <row r="5" spans="1:15" ht="15.75" customHeight="1" x14ac:dyDescent="0.2">
      <c r="B5" s="108" t="s">
        <v>53</v>
      </c>
      <c r="C5" s="109"/>
      <c r="D5" s="109"/>
      <c r="E5" s="109"/>
      <c r="F5" s="79" t="s">
        <v>55</v>
      </c>
      <c r="O5" s="1"/>
    </row>
    <row r="6" spans="1:15" ht="15.75" customHeight="1" x14ac:dyDescent="0.2">
      <c r="A6" s="1"/>
      <c r="B6" s="112" t="s">
        <v>54</v>
      </c>
      <c r="C6" s="113"/>
      <c r="D6" s="1"/>
      <c r="E6" s="1"/>
      <c r="F6" s="80">
        <f ca="1">TODAY()</f>
        <v>45132</v>
      </c>
    </row>
    <row r="7" spans="1:15" ht="15.75" customHeight="1" x14ac:dyDescent="0.2">
      <c r="A7" s="1"/>
      <c r="B7" s="1"/>
      <c r="C7" s="1"/>
      <c r="D7" s="1"/>
      <c r="E7" s="1"/>
      <c r="F7" s="3"/>
      <c r="G7" s="3"/>
    </row>
    <row r="8" spans="1:15" x14ac:dyDescent="0.2">
      <c r="B8" s="110" t="s">
        <v>60</v>
      </c>
      <c r="C8" s="111"/>
      <c r="D8" s="111"/>
      <c r="E8" s="111"/>
      <c r="F8" s="5" t="s">
        <v>59</v>
      </c>
      <c r="G8" s="93">
        <v>160</v>
      </c>
    </row>
    <row r="9" spans="1:15" ht="15.75" x14ac:dyDescent="0.25">
      <c r="A9" s="6"/>
      <c r="B9" s="110" t="s">
        <v>58</v>
      </c>
      <c r="C9" s="111"/>
      <c r="D9" s="111"/>
      <c r="E9" s="111"/>
      <c r="F9" s="98" t="s">
        <v>68</v>
      </c>
      <c r="G9" s="99">
        <v>0.5</v>
      </c>
    </row>
    <row r="10" spans="1:15" x14ac:dyDescent="0.2">
      <c r="A10" s="8"/>
      <c r="B10" s="110" t="s">
        <v>73</v>
      </c>
      <c r="C10" s="111"/>
      <c r="D10" s="111"/>
      <c r="E10" s="111"/>
    </row>
    <row r="11" spans="1:15" x14ac:dyDescent="0.2">
      <c r="A11" s="9"/>
      <c r="B11" s="112" t="s">
        <v>75</v>
      </c>
      <c r="C11" s="111"/>
      <c r="D11" s="111"/>
      <c r="E11" s="111"/>
      <c r="F11" s="7"/>
    </row>
    <row r="12" spans="1:15" ht="15.75" x14ac:dyDescent="0.25">
      <c r="A12" s="9"/>
      <c r="B12" s="9"/>
      <c r="C12" s="9"/>
      <c r="D12" s="9"/>
      <c r="E12" s="10"/>
      <c r="F12" s="11"/>
      <c r="H12" s="12"/>
    </row>
    <row r="13" spans="1:15" ht="15.75" x14ac:dyDescent="0.25">
      <c r="A13" s="13" t="s">
        <v>1</v>
      </c>
      <c r="B13" s="14"/>
      <c r="C13" s="15" t="s">
        <v>2</v>
      </c>
      <c r="D13" s="15" t="s">
        <v>3</v>
      </c>
      <c r="E13" s="16" t="s">
        <v>4</v>
      </c>
      <c r="F13" s="17" t="s">
        <v>5</v>
      </c>
      <c r="G13" s="16" t="s">
        <v>64</v>
      </c>
      <c r="H13" s="18" t="s">
        <v>0</v>
      </c>
    </row>
    <row r="14" spans="1:15" x14ac:dyDescent="0.2">
      <c r="A14" s="19"/>
      <c r="B14" s="94" t="s">
        <v>61</v>
      </c>
      <c r="C14" s="20" t="s">
        <v>39</v>
      </c>
      <c r="D14" s="81">
        <v>7.75</v>
      </c>
      <c r="E14" s="83">
        <v>25</v>
      </c>
      <c r="F14" s="21">
        <f>IF($G$8=0,0,ROUND(ROUND(D14,2)*ROUND(E14,2),2))</f>
        <v>193.75</v>
      </c>
      <c r="G14" s="22">
        <f>IF($E$14=0,0,+F14/$E$14)</f>
        <v>7.75</v>
      </c>
      <c r="H14" s="23">
        <f>$G$8*$F14</f>
        <v>31000</v>
      </c>
    </row>
    <row r="15" spans="1:15" x14ac:dyDescent="0.2">
      <c r="A15" s="19"/>
      <c r="B15" s="2" t="s">
        <v>6</v>
      </c>
      <c r="C15" s="20" t="s">
        <v>40</v>
      </c>
      <c r="D15" s="82">
        <v>49.5</v>
      </c>
      <c r="E15" s="24">
        <v>1</v>
      </c>
      <c r="F15" s="21">
        <f>IF($G$8=0,0,ROUND(D15*E15,2))</f>
        <v>49.5</v>
      </c>
      <c r="G15" s="22">
        <f>IF($E$14=0,0,+F15/$E$14)</f>
        <v>1.98</v>
      </c>
      <c r="H15" s="23">
        <f>$G$8*$F15</f>
        <v>7920</v>
      </c>
    </row>
    <row r="16" spans="1:15" x14ac:dyDescent="0.2">
      <c r="A16" s="19"/>
      <c r="B16" s="2" t="s">
        <v>7</v>
      </c>
      <c r="C16" s="20" t="s">
        <v>40</v>
      </c>
      <c r="D16" s="82">
        <v>0</v>
      </c>
      <c r="E16" s="24">
        <v>1</v>
      </c>
      <c r="F16" s="21">
        <f>IF($G$8=0,0,ROUND(D16*E16,2))</f>
        <v>0</v>
      </c>
      <c r="G16" s="22">
        <f>IF($E$14=0,0,+F16/$E$14)</f>
        <v>0</v>
      </c>
      <c r="H16" s="23">
        <f>$G$8*$F16</f>
        <v>0</v>
      </c>
    </row>
    <row r="17" spans="1:10" ht="15.75" x14ac:dyDescent="0.25">
      <c r="A17" s="13" t="s">
        <v>8</v>
      </c>
      <c r="B17" s="14"/>
      <c r="C17" s="25"/>
      <c r="D17" s="26"/>
      <c r="E17" s="14"/>
      <c r="F17" s="27">
        <f>SUM(F14:F16)</f>
        <v>243.25</v>
      </c>
      <c r="G17" s="28">
        <f>IF($E$14=0,0,+F17/$E$14)</f>
        <v>9.73</v>
      </c>
      <c r="H17" s="29">
        <f>$G$8*$F17</f>
        <v>38920</v>
      </c>
    </row>
    <row r="18" spans="1:10" ht="15.75" x14ac:dyDescent="0.25">
      <c r="A18" s="30" t="s">
        <v>9</v>
      </c>
      <c r="B18" s="19"/>
      <c r="C18" s="31"/>
      <c r="D18" s="31"/>
      <c r="E18" s="31"/>
      <c r="F18" s="31"/>
      <c r="H18" s="23"/>
    </row>
    <row r="19" spans="1:10" x14ac:dyDescent="0.2">
      <c r="A19" s="19"/>
      <c r="B19" s="2" t="s">
        <v>49</v>
      </c>
      <c r="C19" s="32" t="s">
        <v>41</v>
      </c>
      <c r="D19" s="81">
        <v>15</v>
      </c>
      <c r="E19" s="86">
        <v>1.5</v>
      </c>
      <c r="F19" s="21">
        <f>IF($G$8=0,0,ROUND(ROUND(D19,2)*ROUND(E19,2),2))</f>
        <v>22.5</v>
      </c>
      <c r="G19" s="22">
        <f t="shared" ref="G19:G32" si="0">IF($E$14=0,0,+F19/$E$14)</f>
        <v>0.9</v>
      </c>
      <c r="H19" s="23">
        <f t="shared" ref="H19:H36" si="1">$G$8*$F19</f>
        <v>3600</v>
      </c>
    </row>
    <row r="20" spans="1:10" x14ac:dyDescent="0.2">
      <c r="A20" s="19"/>
      <c r="B20" s="33" t="s">
        <v>10</v>
      </c>
      <c r="C20" s="20" t="s">
        <v>40</v>
      </c>
      <c r="D20" s="84">
        <v>70.5</v>
      </c>
      <c r="E20" s="24">
        <v>1</v>
      </c>
      <c r="F20" s="21">
        <f>IF($G$8=0,0,ROUND(D20*E20,2))</f>
        <v>70.5</v>
      </c>
      <c r="G20" s="22">
        <f t="shared" si="0"/>
        <v>2.82</v>
      </c>
      <c r="H20" s="23">
        <f t="shared" si="1"/>
        <v>11280</v>
      </c>
    </row>
    <row r="21" spans="1:10" x14ac:dyDescent="0.2">
      <c r="A21" s="19"/>
      <c r="B21" s="2" t="s">
        <v>11</v>
      </c>
      <c r="C21" s="32" t="s">
        <v>40</v>
      </c>
      <c r="D21" s="84">
        <v>24</v>
      </c>
      <c r="E21" s="24">
        <v>1</v>
      </c>
      <c r="F21" s="21">
        <f>IF($G$8=0,0,ROUND(D21*E21,2))</f>
        <v>24</v>
      </c>
      <c r="G21" s="22">
        <f t="shared" si="0"/>
        <v>0.96</v>
      </c>
      <c r="H21" s="23">
        <f t="shared" si="1"/>
        <v>3840</v>
      </c>
    </row>
    <row r="22" spans="1:10" x14ac:dyDescent="0.2">
      <c r="A22" s="19"/>
      <c r="B22" s="34" t="s">
        <v>50</v>
      </c>
      <c r="C22" s="32"/>
      <c r="D22" s="84">
        <v>0.24</v>
      </c>
      <c r="E22" s="83">
        <v>21</v>
      </c>
      <c r="F22" s="21">
        <f>IF($G$8=0,0,ROUND(ROUND(D22,2)*ROUND(J22,2),2))</f>
        <v>0.96</v>
      </c>
      <c r="G22" s="22">
        <f t="shared" si="0"/>
        <v>3.8399999999999997E-2</v>
      </c>
      <c r="H22" s="23">
        <f t="shared" si="1"/>
        <v>153.6</v>
      </c>
      <c r="J22" s="2">
        <f>+IF(E14&gt;E22,E14-E22,0)</f>
        <v>4</v>
      </c>
    </row>
    <row r="23" spans="1:10" x14ac:dyDescent="0.2">
      <c r="A23" s="19"/>
      <c r="B23" s="2" t="s">
        <v>38</v>
      </c>
      <c r="C23" s="32" t="s">
        <v>39</v>
      </c>
      <c r="D23" s="84">
        <v>0.24</v>
      </c>
      <c r="E23" s="35">
        <f>+E14</f>
        <v>25</v>
      </c>
      <c r="F23" s="21">
        <f>IF($G$8=0,0,ROUND(ROUND(D23,2)*ROUND(E23,2),2))</f>
        <v>6</v>
      </c>
      <c r="G23" s="22">
        <f t="shared" si="0"/>
        <v>0.24</v>
      </c>
      <c r="H23" s="23">
        <f t="shared" si="1"/>
        <v>960</v>
      </c>
    </row>
    <row r="24" spans="1:10" x14ac:dyDescent="0.2">
      <c r="A24" s="19"/>
      <c r="B24" s="34" t="s">
        <v>47</v>
      </c>
      <c r="C24" s="32"/>
      <c r="D24" s="84">
        <v>0.22</v>
      </c>
      <c r="E24" s="95">
        <v>0</v>
      </c>
      <c r="F24" s="21">
        <f>IF($G$8=0,0,ROUND(ROUND(D24,2)*ROUND(E24,2),2))</f>
        <v>0</v>
      </c>
      <c r="G24" s="22">
        <f t="shared" si="0"/>
        <v>0</v>
      </c>
      <c r="H24" s="23">
        <f t="shared" si="1"/>
        <v>0</v>
      </c>
    </row>
    <row r="25" spans="1:10" x14ac:dyDescent="0.2">
      <c r="A25" s="19"/>
      <c r="B25" s="2" t="s">
        <v>12</v>
      </c>
      <c r="C25" s="20" t="s">
        <v>40</v>
      </c>
      <c r="D25" s="81">
        <v>15.5</v>
      </c>
      <c r="E25" s="24">
        <v>1</v>
      </c>
      <c r="F25" s="21">
        <f>IF($G$8=0,0,ROUND(D25*E25,2))</f>
        <v>15.5</v>
      </c>
      <c r="G25" s="22">
        <f t="shared" si="0"/>
        <v>0.62</v>
      </c>
      <c r="H25" s="23">
        <f t="shared" si="1"/>
        <v>2480</v>
      </c>
    </row>
    <row r="26" spans="1:10" x14ac:dyDescent="0.2">
      <c r="A26" s="19"/>
      <c r="B26" s="33" t="s">
        <v>13</v>
      </c>
      <c r="C26" s="20" t="s">
        <v>40</v>
      </c>
      <c r="D26" s="84">
        <v>15</v>
      </c>
      <c r="E26" s="24">
        <v>1</v>
      </c>
      <c r="F26" s="21">
        <f>IF($G$8=0,0,ROUND(D26*E26,2))</f>
        <v>15</v>
      </c>
      <c r="G26" s="22">
        <f t="shared" si="0"/>
        <v>0.6</v>
      </c>
      <c r="H26" s="23">
        <f t="shared" si="1"/>
        <v>2400</v>
      </c>
    </row>
    <row r="27" spans="1:10" x14ac:dyDescent="0.2">
      <c r="A27" s="19"/>
      <c r="B27" s="2" t="s">
        <v>15</v>
      </c>
      <c r="C27" s="20" t="s">
        <v>43</v>
      </c>
      <c r="D27" s="81">
        <v>18.25</v>
      </c>
      <c r="E27" s="87">
        <v>0</v>
      </c>
      <c r="F27" s="21">
        <f>IF($G$8=0,0,ROUND(ROUND(D27,2)*ROUND(E27,2),2))</f>
        <v>0</v>
      </c>
      <c r="G27" s="22">
        <f t="shared" si="0"/>
        <v>0</v>
      </c>
      <c r="H27" s="23">
        <f t="shared" si="1"/>
        <v>0</v>
      </c>
    </row>
    <row r="28" spans="1:10" x14ac:dyDescent="0.2">
      <c r="A28" s="19"/>
      <c r="B28" s="2" t="s">
        <v>16</v>
      </c>
      <c r="C28" s="20" t="s">
        <v>43</v>
      </c>
      <c r="D28" s="84">
        <v>18.25</v>
      </c>
      <c r="E28" s="87">
        <v>0</v>
      </c>
      <c r="F28" s="21">
        <f>IF($G$8=0,0,ROUND(ROUND(D28,2)*ROUND(E28,2),2))</f>
        <v>0</v>
      </c>
      <c r="G28" s="22">
        <f t="shared" si="0"/>
        <v>0</v>
      </c>
      <c r="H28" s="23">
        <f t="shared" si="1"/>
        <v>0</v>
      </c>
    </row>
    <row r="29" spans="1:10" x14ac:dyDescent="0.2">
      <c r="A29" s="19"/>
      <c r="B29" s="2" t="s">
        <v>17</v>
      </c>
      <c r="C29" s="20" t="s">
        <v>40</v>
      </c>
      <c r="D29" s="84">
        <v>53.5</v>
      </c>
      <c r="E29" s="24">
        <v>1</v>
      </c>
      <c r="F29" s="21">
        <f>IF($G$8=0,0,ROUND(D29*E29,2))</f>
        <v>53.5</v>
      </c>
      <c r="G29" s="22">
        <f t="shared" si="0"/>
        <v>2.14</v>
      </c>
      <c r="H29" s="23">
        <f t="shared" si="1"/>
        <v>8560</v>
      </c>
    </row>
    <row r="30" spans="1:10" x14ac:dyDescent="0.2">
      <c r="A30" s="19"/>
      <c r="B30" s="2" t="s">
        <v>18</v>
      </c>
      <c r="C30" s="20" t="s">
        <v>40</v>
      </c>
      <c r="D30" s="84">
        <v>0</v>
      </c>
      <c r="E30" s="24">
        <v>1</v>
      </c>
      <c r="F30" s="21">
        <f>IF($G$8=0,0,ROUND(D30*E30,2))</f>
        <v>0</v>
      </c>
      <c r="G30" s="22">
        <f t="shared" si="0"/>
        <v>0</v>
      </c>
      <c r="H30" s="23">
        <f t="shared" si="1"/>
        <v>0</v>
      </c>
    </row>
    <row r="31" spans="1:10" x14ac:dyDescent="0.2">
      <c r="A31" s="19"/>
      <c r="B31" s="2" t="s">
        <v>19</v>
      </c>
      <c r="C31" s="20" t="s">
        <v>40</v>
      </c>
      <c r="D31" s="84">
        <v>0</v>
      </c>
      <c r="E31" s="24">
        <v>1</v>
      </c>
      <c r="F31" s="21">
        <f>IF($G$8=0,0,ROUND(D31*E31,2))</f>
        <v>0</v>
      </c>
      <c r="G31" s="22">
        <f t="shared" si="0"/>
        <v>0</v>
      </c>
      <c r="H31" s="23">
        <f t="shared" si="1"/>
        <v>0</v>
      </c>
    </row>
    <row r="32" spans="1:10" x14ac:dyDescent="0.2">
      <c r="A32" s="19"/>
      <c r="B32" s="2" t="s">
        <v>48</v>
      </c>
      <c r="C32" s="20" t="s">
        <v>40</v>
      </c>
      <c r="D32" s="84">
        <v>0</v>
      </c>
      <c r="E32" s="24">
        <v>1</v>
      </c>
      <c r="F32" s="21">
        <f>IF($G$8=0,0,ROUND(D32*E32,2))</f>
        <v>0</v>
      </c>
      <c r="G32" s="22">
        <f t="shared" si="0"/>
        <v>0</v>
      </c>
      <c r="H32" s="23">
        <f t="shared" si="1"/>
        <v>0</v>
      </c>
    </row>
    <row r="33" spans="1:8" x14ac:dyDescent="0.2">
      <c r="A33" s="19"/>
      <c r="B33" s="2" t="s">
        <v>20</v>
      </c>
      <c r="C33" s="20" t="s">
        <v>40</v>
      </c>
      <c r="D33" s="81">
        <v>5</v>
      </c>
      <c r="E33" s="24">
        <v>1</v>
      </c>
      <c r="F33" s="21">
        <f>IF($G$8=0,0,ROUND(D33*E33,2))</f>
        <v>5</v>
      </c>
      <c r="G33" s="22">
        <f>IF($E$14=0,0,+F33/$E$14)</f>
        <v>0.2</v>
      </c>
      <c r="H33" s="37">
        <f t="shared" si="1"/>
        <v>800</v>
      </c>
    </row>
    <row r="34" spans="1:8" x14ac:dyDescent="0.2">
      <c r="A34" s="19"/>
      <c r="B34" s="2" t="s">
        <v>14</v>
      </c>
      <c r="C34" s="20" t="s">
        <v>42</v>
      </c>
      <c r="D34" s="85">
        <v>7.7499999999999999E-2</v>
      </c>
      <c r="E34" s="36">
        <f>+SUM(F19:F33)/2</f>
        <v>106.47999999999999</v>
      </c>
      <c r="F34" s="21">
        <f>IF($G$8=0,0,ROUND(ROUND(D34,4)*ROUND(E34,2),2))</f>
        <v>8.25</v>
      </c>
      <c r="G34" s="22">
        <f>IF($E$14=0,0,+F34/$E$14)</f>
        <v>0.33</v>
      </c>
      <c r="H34" s="23">
        <f>$G$8*$F34</f>
        <v>1320</v>
      </c>
    </row>
    <row r="35" spans="1:8" ht="15.75" x14ac:dyDescent="0.25">
      <c r="A35" s="38" t="s">
        <v>21</v>
      </c>
      <c r="B35" s="39"/>
      <c r="C35" s="40"/>
      <c r="D35" s="41"/>
      <c r="E35" s="42"/>
      <c r="F35" s="43">
        <f>SUM(F19:F34)</f>
        <v>221.20999999999998</v>
      </c>
      <c r="G35" s="28">
        <f>IF($E$14=0,0,+F35/$E$14)</f>
        <v>8.8483999999999998</v>
      </c>
      <c r="H35" s="44">
        <f t="shared" si="1"/>
        <v>35393.599999999999</v>
      </c>
    </row>
    <row r="36" spans="1:8" ht="15.75" x14ac:dyDescent="0.25">
      <c r="A36" s="45" t="s">
        <v>22</v>
      </c>
      <c r="B36" s="46"/>
      <c r="C36" s="47"/>
      <c r="D36" s="46"/>
      <c r="E36" s="46"/>
      <c r="F36" s="43">
        <f>F17-F35</f>
        <v>22.04000000000002</v>
      </c>
      <c r="G36" s="28">
        <f>IF($E$14=0,0,+F36/$E$14)</f>
        <v>0.88160000000000083</v>
      </c>
      <c r="H36" s="44">
        <f t="shared" si="1"/>
        <v>3526.4000000000033</v>
      </c>
    </row>
    <row r="37" spans="1:8" ht="15.75" x14ac:dyDescent="0.25">
      <c r="A37" s="30" t="s">
        <v>23</v>
      </c>
      <c r="B37" s="19"/>
      <c r="C37" s="31"/>
      <c r="D37" s="31" t="s">
        <v>24</v>
      </c>
      <c r="E37" s="19"/>
      <c r="F37" s="31"/>
      <c r="G37" s="48"/>
      <c r="H37" s="23"/>
    </row>
    <row r="38" spans="1:8" ht="15.75" x14ac:dyDescent="0.25">
      <c r="A38" s="30"/>
      <c r="B38" s="108" t="s">
        <v>51</v>
      </c>
      <c r="C38" s="108"/>
      <c r="D38" s="31"/>
      <c r="E38" s="88">
        <v>0</v>
      </c>
      <c r="F38" s="31"/>
      <c r="H38" s="23"/>
    </row>
    <row r="39" spans="1:8" ht="15.75" x14ac:dyDescent="0.25">
      <c r="A39" s="30"/>
      <c r="B39" s="2" t="s">
        <v>44</v>
      </c>
      <c r="C39" s="31"/>
      <c r="D39" s="31"/>
      <c r="E39" s="89">
        <v>0</v>
      </c>
      <c r="F39" s="31"/>
      <c r="H39" s="23"/>
    </row>
    <row r="40" spans="1:8" x14ac:dyDescent="0.2">
      <c r="A40" s="19"/>
      <c r="B40" s="2" t="s">
        <v>52</v>
      </c>
      <c r="C40" s="52"/>
      <c r="D40" s="19"/>
      <c r="E40" s="19"/>
      <c r="F40" s="8"/>
      <c r="H40" s="23"/>
    </row>
    <row r="41" spans="1:8" x14ac:dyDescent="0.2">
      <c r="A41" s="19"/>
      <c r="B41" s="2" t="s">
        <v>25</v>
      </c>
      <c r="C41" s="20" t="s">
        <v>42</v>
      </c>
      <c r="D41" s="91">
        <v>0.08</v>
      </c>
      <c r="E41" s="19"/>
      <c r="F41" s="54">
        <f>IF($G$8=0,0,H41/$G$8)</f>
        <v>0</v>
      </c>
      <c r="G41" s="22">
        <f t="shared" ref="G41:G44" si="2">IF($E$14=0,0,+F41/$E$14)</f>
        <v>0</v>
      </c>
      <c r="H41" s="55">
        <f>+$E$38*$E$39*D41</f>
        <v>0</v>
      </c>
    </row>
    <row r="42" spans="1:8" x14ac:dyDescent="0.2">
      <c r="A42" s="19"/>
      <c r="B42" s="2" t="s">
        <v>26</v>
      </c>
      <c r="C42" s="20" t="s">
        <v>42</v>
      </c>
      <c r="D42" s="91">
        <v>0.01</v>
      </c>
      <c r="E42" s="19"/>
      <c r="F42" s="54">
        <f>IF($G$8=0,0,H42/$G$8)</f>
        <v>0</v>
      </c>
      <c r="G42" s="22">
        <f t="shared" si="2"/>
        <v>0</v>
      </c>
      <c r="H42" s="55">
        <f t="shared" ref="H42:H43" si="3">+$E$38*$E$39*D42</f>
        <v>0</v>
      </c>
    </row>
    <row r="43" spans="1:8" x14ac:dyDescent="0.2">
      <c r="A43" s="19"/>
      <c r="B43" s="2" t="s">
        <v>27</v>
      </c>
      <c r="C43" s="20" t="s">
        <v>42</v>
      </c>
      <c r="D43" s="91">
        <v>8.5000000000000006E-3</v>
      </c>
      <c r="E43" s="19"/>
      <c r="F43" s="54">
        <f>IF($G$8=0,0,H43/$G$8)</f>
        <v>0</v>
      </c>
      <c r="G43" s="22">
        <f t="shared" si="2"/>
        <v>0</v>
      </c>
      <c r="H43" s="55">
        <f t="shared" si="3"/>
        <v>0</v>
      </c>
    </row>
    <row r="44" spans="1:8" x14ac:dyDescent="0.2">
      <c r="A44" s="19"/>
      <c r="B44" s="2" t="s">
        <v>28</v>
      </c>
      <c r="C44" s="20" t="s">
        <v>42</v>
      </c>
      <c r="D44" s="19"/>
      <c r="E44" s="19"/>
      <c r="F44" s="54">
        <f>IF($G$8=0,0,H44/$G$8)</f>
        <v>0</v>
      </c>
      <c r="G44" s="22">
        <f t="shared" si="2"/>
        <v>0</v>
      </c>
      <c r="H44" s="90">
        <v>0</v>
      </c>
    </row>
    <row r="45" spans="1:8" ht="15.75" hidden="1" x14ac:dyDescent="0.25">
      <c r="A45" s="19"/>
      <c r="B45" s="49" t="s">
        <v>45</v>
      </c>
      <c r="C45" s="31"/>
      <c r="D45" s="31"/>
      <c r="E45" s="50">
        <v>0</v>
      </c>
      <c r="F45" s="54"/>
      <c r="G45" s="22"/>
      <c r="H45" s="23"/>
    </row>
    <row r="46" spans="1:8" ht="15.75" hidden="1" x14ac:dyDescent="0.25">
      <c r="A46" s="19"/>
      <c r="B46" s="2" t="s">
        <v>44</v>
      </c>
      <c r="C46" s="31"/>
      <c r="D46" s="31"/>
      <c r="E46" s="51">
        <v>0</v>
      </c>
      <c r="F46" s="54"/>
      <c r="G46" s="22"/>
      <c r="H46" s="23"/>
    </row>
    <row r="47" spans="1:8" hidden="1" x14ac:dyDescent="0.2">
      <c r="A47" s="19"/>
      <c r="B47" s="2" t="s">
        <v>46</v>
      </c>
      <c r="C47" s="52"/>
      <c r="D47" s="19"/>
      <c r="E47" s="19"/>
      <c r="F47" s="8"/>
      <c r="H47" s="23"/>
    </row>
    <row r="48" spans="1:8" hidden="1" x14ac:dyDescent="0.2">
      <c r="A48" s="19"/>
      <c r="B48" s="2" t="s">
        <v>25</v>
      </c>
      <c r="C48" s="20" t="s">
        <v>42</v>
      </c>
      <c r="D48" s="53">
        <v>0.06</v>
      </c>
      <c r="E48" s="19"/>
      <c r="F48" s="54">
        <f>IF($G$8=0,0,H48/$G$8)</f>
        <v>0</v>
      </c>
      <c r="G48" s="22">
        <f t="shared" ref="G48:G51" si="4">IF($E$14=0,0,+F48/$E$14)</f>
        <v>0</v>
      </c>
      <c r="H48" s="55">
        <f>+$E$45*$E$46*D48</f>
        <v>0</v>
      </c>
    </row>
    <row r="49" spans="1:8" hidden="1" x14ac:dyDescent="0.2">
      <c r="A49" s="19"/>
      <c r="B49" s="2" t="s">
        <v>26</v>
      </c>
      <c r="C49" s="20" t="s">
        <v>42</v>
      </c>
      <c r="D49" s="53">
        <v>0.01</v>
      </c>
      <c r="E49" s="19"/>
      <c r="F49" s="54">
        <f>IF($G$8=0,0,H49/$G$8)</f>
        <v>0</v>
      </c>
      <c r="G49" s="22">
        <f t="shared" si="4"/>
        <v>0</v>
      </c>
      <c r="H49" s="55">
        <f t="shared" ref="H49:H50" si="5">+$E$45*$E$46*D49</f>
        <v>0</v>
      </c>
    </row>
    <row r="50" spans="1:8" hidden="1" x14ac:dyDescent="0.2">
      <c r="A50" s="19"/>
      <c r="B50" s="2" t="s">
        <v>27</v>
      </c>
      <c r="C50" s="20" t="s">
        <v>42</v>
      </c>
      <c r="D50" s="53">
        <v>8.5000000000000006E-3</v>
      </c>
      <c r="E50" s="19"/>
      <c r="F50" s="54">
        <f>IF($G$8=0,0,H50/$G$8)</f>
        <v>0</v>
      </c>
      <c r="G50" s="22">
        <f t="shared" si="4"/>
        <v>0</v>
      </c>
      <c r="H50" s="55">
        <f t="shared" si="5"/>
        <v>0</v>
      </c>
    </row>
    <row r="51" spans="1:8" hidden="1" x14ac:dyDescent="0.2">
      <c r="A51" s="19"/>
      <c r="B51" s="2" t="s">
        <v>28</v>
      </c>
      <c r="C51" s="20" t="s">
        <v>42</v>
      </c>
      <c r="D51" s="19"/>
      <c r="E51" s="19"/>
      <c r="F51" s="54">
        <f>IF($G$8=0,0,H51/$G$8)</f>
        <v>0</v>
      </c>
      <c r="G51" s="22">
        <f t="shared" si="4"/>
        <v>0</v>
      </c>
      <c r="H51" s="56">
        <v>0</v>
      </c>
    </row>
    <row r="52" spans="1:8" x14ac:dyDescent="0.2">
      <c r="A52" s="19"/>
      <c r="B52" s="2" t="s">
        <v>29</v>
      </c>
      <c r="C52" s="20" t="s">
        <v>30</v>
      </c>
      <c r="E52" s="90">
        <v>0</v>
      </c>
      <c r="F52" s="8"/>
      <c r="H52" s="23"/>
    </row>
    <row r="53" spans="1:8" x14ac:dyDescent="0.2">
      <c r="A53" s="19"/>
      <c r="B53" s="2" t="s">
        <v>25</v>
      </c>
      <c r="C53" s="20" t="s">
        <v>42</v>
      </c>
      <c r="D53" s="92">
        <v>0.03</v>
      </c>
      <c r="E53" s="19"/>
      <c r="F53" s="54">
        <f>IF($G$8=0,0,H53/$G$8)</f>
        <v>0</v>
      </c>
      <c r="G53" s="22">
        <f>IF($E$14=0,0,+F53/$E$14)</f>
        <v>0</v>
      </c>
      <c r="H53" s="57">
        <f>$E$52*D53*$G$8*$G$9</f>
        <v>0</v>
      </c>
    </row>
    <row r="54" spans="1:8" x14ac:dyDescent="0.2">
      <c r="A54" s="19"/>
      <c r="B54" s="2" t="s">
        <v>26</v>
      </c>
      <c r="C54" s="20" t="s">
        <v>42</v>
      </c>
      <c r="D54" s="92">
        <v>4.0000000000000001E-3</v>
      </c>
      <c r="E54" s="19"/>
      <c r="F54" s="54">
        <f>IF($G$8=0,0,H54/$G$8)</f>
        <v>0</v>
      </c>
      <c r="G54" s="22">
        <f>IF($E$14=0,0,+F54/$E$14)</f>
        <v>0</v>
      </c>
      <c r="H54" s="57">
        <f>$E$52*D54*$G$8*$G$9</f>
        <v>0</v>
      </c>
    </row>
    <row r="55" spans="1:8" ht="15.75" x14ac:dyDescent="0.25">
      <c r="A55" s="58" t="s">
        <v>31</v>
      </c>
      <c r="B55" s="59"/>
      <c r="C55" s="60"/>
      <c r="D55" s="59"/>
      <c r="E55" s="59"/>
      <c r="F55" s="43">
        <f>SUM(F41:F54)</f>
        <v>0</v>
      </c>
      <c r="G55" s="28">
        <f>IF($E$14=0,0,+F55/$E$14)</f>
        <v>0</v>
      </c>
      <c r="H55" s="44">
        <f>SUM(H41:H54)</f>
        <v>0</v>
      </c>
    </row>
    <row r="56" spans="1:8" ht="15.75" x14ac:dyDescent="0.25">
      <c r="A56" s="38" t="s">
        <v>32</v>
      </c>
      <c r="B56" s="39"/>
      <c r="C56" s="39"/>
      <c r="D56" s="39"/>
      <c r="E56" s="39"/>
      <c r="F56" s="61">
        <f>F35+F55</f>
        <v>221.20999999999998</v>
      </c>
      <c r="G56" s="28">
        <f>IF($E$14=0,0,+F56/$E$14)</f>
        <v>8.8483999999999998</v>
      </c>
      <c r="H56" s="62">
        <f>H35+H55</f>
        <v>35393.599999999999</v>
      </c>
    </row>
    <row r="57" spans="1:8" ht="15.75" x14ac:dyDescent="0.25">
      <c r="A57" s="45" t="s">
        <v>33</v>
      </c>
      <c r="B57" s="46"/>
      <c r="C57" s="46"/>
      <c r="D57" s="46"/>
      <c r="E57" s="46"/>
      <c r="F57" s="43">
        <f>F17-F56</f>
        <v>22.04000000000002</v>
      </c>
      <c r="G57" s="63">
        <f>IF($E$14=0,0,+F57/$E$14)</f>
        <v>0.88160000000000083</v>
      </c>
      <c r="H57" s="44">
        <f>H17-H56</f>
        <v>3526.4000000000015</v>
      </c>
    </row>
    <row r="58" spans="1:8" ht="15.75" x14ac:dyDescent="0.25">
      <c r="A58" s="58"/>
      <c r="B58" s="59"/>
      <c r="C58" s="59"/>
      <c r="D58" s="59"/>
      <c r="E58" s="59"/>
      <c r="F58" s="64"/>
      <c r="G58" s="65"/>
      <c r="H58" s="66"/>
    </row>
    <row r="59" spans="1:8" ht="15.75" x14ac:dyDescent="0.25">
      <c r="B59" s="115" t="s">
        <v>74</v>
      </c>
      <c r="C59" s="116"/>
      <c r="D59" s="96"/>
      <c r="E59" s="114" t="s">
        <v>57</v>
      </c>
      <c r="F59" s="113"/>
      <c r="G59" s="113"/>
      <c r="H59" s="66"/>
    </row>
    <row r="60" spans="1:8" ht="15.75" x14ac:dyDescent="0.25">
      <c r="B60" s="117" t="s">
        <v>67</v>
      </c>
      <c r="C60" s="116"/>
      <c r="D60" s="97"/>
      <c r="E60" s="114"/>
      <c r="F60" s="113"/>
      <c r="G60" s="113"/>
    </row>
    <row r="61" spans="1:8" x14ac:dyDescent="0.2">
      <c r="A61" s="19"/>
      <c r="B61" s="19"/>
      <c r="C61" s="19"/>
      <c r="D61" s="19"/>
      <c r="E61" s="19"/>
      <c r="F61" s="19"/>
    </row>
    <row r="62" spans="1:8" ht="15.75" x14ac:dyDescent="0.25">
      <c r="A62" s="19"/>
      <c r="B62" s="102" t="s">
        <v>34</v>
      </c>
      <c r="C62" s="103"/>
      <c r="D62" s="103"/>
      <c r="E62" s="103"/>
      <c r="F62" s="104"/>
    </row>
    <row r="63" spans="1:8" ht="15.75" x14ac:dyDescent="0.25">
      <c r="A63" s="19"/>
      <c r="B63" s="67" t="s">
        <v>35</v>
      </c>
      <c r="C63" s="68">
        <f>IF(F14=0,"NA",+D14)</f>
        <v>7.75</v>
      </c>
      <c r="D63" s="69" t="s">
        <v>62</v>
      </c>
      <c r="E63" s="14"/>
      <c r="F63" s="70">
        <f>IF(F14=0,"NA",+E14)</f>
        <v>25</v>
      </c>
    </row>
    <row r="64" spans="1:8" x14ac:dyDescent="0.2">
      <c r="A64" s="19"/>
      <c r="B64" s="71" t="s">
        <v>65</v>
      </c>
      <c r="C64" s="72">
        <f>+IF(C63="NA","NA",IF(D14&lt;=0,"NA",(F35-F17+F14)/D14))</f>
        <v>22.156129032258061</v>
      </c>
      <c r="D64" s="59"/>
      <c r="E64" s="73" t="s">
        <v>36</v>
      </c>
      <c r="F64" s="74">
        <f>+IF(F63="NA","NA",IF(E14&lt;=0,"NA",(F35-F17+F14)/E14))</f>
        <v>6.8683999999999994</v>
      </c>
    </row>
    <row r="65" spans="1:6" x14ac:dyDescent="0.2">
      <c r="A65" s="19"/>
      <c r="B65" s="75" t="s">
        <v>66</v>
      </c>
      <c r="C65" s="76">
        <f>+IF(C63="NA","NA",IF(D14&lt;=0,"NA",(F56-F17+F14)/D14))</f>
        <v>22.156129032258061</v>
      </c>
      <c r="D65" s="39"/>
      <c r="E65" s="77" t="s">
        <v>37</v>
      </c>
      <c r="F65" s="78">
        <f>+IF(F63="NA","NA",IF(E14&lt;=0,"NA",(F56-F17+F14)/E14))</f>
        <v>6.8683999999999994</v>
      </c>
    </row>
    <row r="71" spans="1:6" x14ac:dyDescent="0.2">
      <c r="B71" s="100" t="s">
        <v>56</v>
      </c>
    </row>
    <row r="72" spans="1:6" x14ac:dyDescent="0.2">
      <c r="B72" s="101" t="s">
        <v>69</v>
      </c>
      <c r="C72" s="101"/>
    </row>
    <row r="73" spans="1:6" x14ac:dyDescent="0.2">
      <c r="B73" s="2" t="s">
        <v>70</v>
      </c>
    </row>
    <row r="74" spans="1:6" x14ac:dyDescent="0.2">
      <c r="B74" s="2" t="s">
        <v>71</v>
      </c>
    </row>
  </sheetData>
  <sheetProtection sheet="1" objects="1" scenarios="1"/>
  <mergeCells count="15">
    <mergeCell ref="B72:C72"/>
    <mergeCell ref="B62:F62"/>
    <mergeCell ref="B1:H1"/>
    <mergeCell ref="B2:H3"/>
    <mergeCell ref="B5:E5"/>
    <mergeCell ref="B8:E8"/>
    <mergeCell ref="B9:E9"/>
    <mergeCell ref="B10:E10"/>
    <mergeCell ref="B11:E11"/>
    <mergeCell ref="B6:C6"/>
    <mergeCell ref="E59:G59"/>
    <mergeCell ref="E60:G60"/>
    <mergeCell ref="B38:C38"/>
    <mergeCell ref="B59:C59"/>
    <mergeCell ref="B60:C60"/>
  </mergeCells>
  <hyperlinks>
    <hyperlink ref="B2:G2" r:id="rId1" display="OSU Enterprise Budget Software has more information on the cost and returns for growing wheat."/>
    <hyperlink ref="B72:C72" r:id="rId2" display="Contact Roger Sahs"/>
  </hyperlinks>
  <pageMargins left="0.7" right="0.7" top="0.75" bottom="0.75" header="0.3" footer="0.3"/>
  <pageSetup scale="66" orientation="portrait" verticalDpi="0"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crop_price</vt:lpstr>
      <vt:lpstr>Crop_Yield</vt:lpstr>
      <vt:lpstr>Sheet1!Print_Area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Doye, Damona</dc:creator>
  <cp:lastModifiedBy>Sahs, Roger Vaughn</cp:lastModifiedBy>
  <cp:lastPrinted>2016-03-01T17:57:15Z</cp:lastPrinted>
  <dcterms:created xsi:type="dcterms:W3CDTF">2015-05-08T16:04:18Z</dcterms:created>
  <dcterms:modified xsi:type="dcterms:W3CDTF">2023-07-25T16:21:57Z</dcterms:modified>
</cp:coreProperties>
</file>