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Group\Common\Enterprise budgets spring 2024\Simple\Final\"/>
    </mc:Choice>
  </mc:AlternateContent>
  <bookViews>
    <workbookView xWindow="0" yWindow="1440" windowWidth="28800" windowHeight="14100"/>
  </bookViews>
  <sheets>
    <sheet name="Sheet1" sheetId="1" r:id="rId1"/>
  </sheets>
  <definedNames>
    <definedName name="crop_price">Sheet1!#REF!</definedName>
    <definedName name="Crop_Yield">Sheet1!#REF!</definedName>
    <definedName name="_xlnm.Print_Area" localSheetId="0">Sheet1!$A$1:$H$71</definedName>
  </definedNames>
  <calcPr calcId="162913" iterate="1" iterateCount="1"/>
</workbook>
</file>

<file path=xl/calcChain.xml><?xml version="1.0" encoding="utf-8"?>
<calcChain xmlns="http://schemas.openxmlformats.org/spreadsheetml/2006/main">
  <c r="F6" i="1" l="1"/>
  <c r="H52" i="1" l="1"/>
  <c r="H51" i="1"/>
  <c r="F28" i="1" l="1"/>
  <c r="F27" i="1"/>
  <c r="F26" i="1"/>
  <c r="H35" i="1" l="1"/>
  <c r="G35" i="1"/>
  <c r="F30" i="1"/>
  <c r="G30" i="1" s="1"/>
  <c r="F29" i="1"/>
  <c r="G29" i="1" s="1"/>
  <c r="F25" i="1"/>
  <c r="G25" i="1" s="1"/>
  <c r="F21" i="1"/>
  <c r="G21" i="1" s="1"/>
  <c r="G28" i="1"/>
  <c r="G27" i="1"/>
  <c r="G26" i="1"/>
  <c r="F24" i="1"/>
  <c r="G24" i="1" s="1"/>
  <c r="F23" i="1"/>
  <c r="G23" i="1" s="1"/>
  <c r="F22" i="1"/>
  <c r="G22" i="1" s="1"/>
  <c r="F14" i="1" l="1"/>
  <c r="G14" i="1" s="1"/>
  <c r="H48" i="1" l="1"/>
  <c r="H47" i="1"/>
  <c r="H46" i="1"/>
  <c r="H41" i="1"/>
  <c r="H40" i="1"/>
  <c r="H39" i="1"/>
  <c r="F20" i="1"/>
  <c r="G20" i="1" s="1"/>
  <c r="F19" i="1"/>
  <c r="F18" i="1"/>
  <c r="G18" i="1" s="1"/>
  <c r="F15" i="1"/>
  <c r="G15" i="1" s="1"/>
  <c r="G19" i="1" l="1"/>
  <c r="E31" i="1"/>
  <c r="F31" i="1" s="1"/>
  <c r="H53" i="1"/>
  <c r="F16" i="1"/>
  <c r="G16" i="1" s="1"/>
  <c r="J21" i="1"/>
  <c r="G31" i="1" l="1"/>
  <c r="F32" i="1"/>
  <c r="H21" i="1"/>
  <c r="H31" i="1" l="1"/>
  <c r="H24" i="1"/>
  <c r="H28" i="1"/>
  <c r="H22" i="1"/>
  <c r="F61" i="1" l="1"/>
  <c r="C61" i="1"/>
  <c r="H29" i="1"/>
  <c r="H30" i="1"/>
  <c r="H19" i="1"/>
  <c r="H15" i="1"/>
  <c r="H14" i="1"/>
  <c r="H20" i="1"/>
  <c r="H23" i="1"/>
  <c r="H18" i="1"/>
  <c r="H26" i="1" l="1"/>
  <c r="H27" i="1"/>
  <c r="H16" i="1"/>
  <c r="G32" i="1" l="1"/>
  <c r="H25" i="1"/>
  <c r="C62" i="1" l="1"/>
  <c r="F33" i="1"/>
  <c r="G33" i="1" s="1"/>
  <c r="H32" i="1"/>
  <c r="H54" i="1" s="1"/>
  <c r="H55" i="1" s="1"/>
  <c r="F62" i="1"/>
  <c r="H33" i="1" l="1"/>
  <c r="F40" i="1" l="1"/>
  <c r="G40" i="1" s="1"/>
  <c r="F49" i="1"/>
  <c r="G49" i="1" s="1"/>
  <c r="F42" i="1"/>
  <c r="G42" i="1" s="1"/>
  <c r="F47" i="1"/>
  <c r="G47" i="1" s="1"/>
  <c r="F46" i="1"/>
  <c r="G46" i="1" s="1"/>
  <c r="F41" i="1"/>
  <c r="G41" i="1" s="1"/>
  <c r="F51" i="1"/>
  <c r="G51" i="1" s="1"/>
  <c r="F39" i="1"/>
  <c r="F48" i="1"/>
  <c r="G48" i="1" s="1"/>
  <c r="F52" i="1"/>
  <c r="G52" i="1" s="1"/>
  <c r="G39" i="1" l="1"/>
  <c r="F53" i="1"/>
  <c r="G53" i="1" s="1"/>
  <c r="F54" i="1" l="1"/>
  <c r="G54" i="1" s="1"/>
  <c r="C63" i="1"/>
  <c r="F55" i="1" l="1"/>
  <c r="G55" i="1" s="1"/>
  <c r="F63" i="1"/>
</calcChain>
</file>

<file path=xl/comments1.xml><?xml version="1.0" encoding="utf-8"?>
<comments xmlns="http://schemas.openxmlformats.org/spreadsheetml/2006/main">
  <authors>
    <author>Economics Department</author>
    <author>Chris Petermann</author>
    <author>Sahs, Roger Vaughn</author>
  </authors>
  <commentList>
    <comment ref="B5" authorId="0" shapeId="0">
      <text>
        <r>
          <rPr>
            <b/>
            <sz val="10"/>
            <color indexed="81"/>
            <rFont val="Tahoma"/>
            <family val="2"/>
          </rPr>
          <t>Place the cursor over cells with red triangles to read comments.</t>
        </r>
      </text>
    </comment>
    <comment ref="G10" authorId="1" shapeId="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35" authorId="2" shapeId="0">
      <text>
        <r>
          <rPr>
            <b/>
            <sz val="10"/>
            <color indexed="81"/>
            <rFont val="Tahoma"/>
            <family val="2"/>
          </rPr>
          <t>If the standing forage is an improved multi-year forage crop, establishment costs will need to be allocated (averaged) over the expected years of stand-life.</t>
        </r>
      </text>
    </comment>
    <comment ref="B36" authorId="2" shapeId="0">
      <text>
        <r>
          <rPr>
            <b/>
            <sz val="10"/>
            <color indexed="81"/>
            <rFont val="Tahoma"/>
            <family val="2"/>
          </rPr>
          <t>Represents the average amount of capital invested over the ownership period.</t>
        </r>
      </text>
    </comment>
    <comment ref="B37" authorId="2" shapeId="0">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43" authorId="2" shapeId="0">
      <text>
        <r>
          <rPr>
            <b/>
            <sz val="10"/>
            <color indexed="81"/>
            <rFont val="Tahoma"/>
            <family val="2"/>
          </rPr>
          <t>Represents the average amount of capital invested over the ownership period.</t>
        </r>
        <r>
          <rPr>
            <sz val="9"/>
            <color indexed="81"/>
            <rFont val="Tahoma"/>
            <family val="2"/>
          </rPr>
          <t xml:space="preserve">
</t>
        </r>
      </text>
    </comment>
    <comment ref="B44" authorId="2" shapeId="0">
      <text>
        <r>
          <rPr>
            <b/>
            <sz val="10"/>
            <color indexed="81"/>
            <rFont val="Tahoma"/>
            <family val="2"/>
          </rPr>
          <t>You may specify the proportion of the fence investment to be charged to this enterprise.</t>
        </r>
        <r>
          <rPr>
            <sz val="9"/>
            <color indexed="81"/>
            <rFont val="Tahoma"/>
            <family val="2"/>
          </rPr>
          <t xml:space="preserve">
</t>
        </r>
      </text>
    </comment>
    <comment ref="B51" authorId="2" shapeId="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<sst xmlns="http://schemas.openxmlformats.org/spreadsheetml/2006/main" count="102" uniqueCount="73">
  <si>
    <t>Total</t>
  </si>
  <si>
    <t>PRODUCTION</t>
  </si>
  <si>
    <t>Units</t>
  </si>
  <si>
    <t>Price</t>
  </si>
  <si>
    <t>Quantity</t>
  </si>
  <si>
    <t>$/Acre</t>
  </si>
  <si>
    <t>Other Income</t>
  </si>
  <si>
    <t>Total Receipts</t>
  </si>
  <si>
    <t>OPERATING INPUTS</t>
  </si>
  <si>
    <t>Fertilizer</t>
  </si>
  <si>
    <t>Pesticide</t>
  </si>
  <si>
    <t>Crop Insurance</t>
  </si>
  <si>
    <t>Annual Operating Capital</t>
  </si>
  <si>
    <t>Machinery Labor</t>
  </si>
  <si>
    <t>Irrigation Labor</t>
  </si>
  <si>
    <t>Custom Hire</t>
  </si>
  <si>
    <t>Machinery Fuel, Lube, Repairs</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</si>
  <si>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</si>
  <si>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</si>
  <si>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</si>
  <si>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</si>
  <si>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</si>
  <si>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</si>
  <si>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</si>
  <si>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</si>
  <si>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</si>
  <si>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</si>
  <si>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</si>
  <si>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</si>
  <si>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</si>
  <si>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</si>
  <si>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 xml:space="preserve"> Grain Break-Even (B-E) Analysis</t>
  </si>
  <si>
    <t>B-E Yield at $/bu.</t>
  </si>
  <si>
    <t>Above Operating Costs (Bu.)</t>
  </si>
  <si>
    <t>Above Operating Costs</t>
  </si>
  <si>
    <t>Above Total Costs (Bu.)</t>
  </si>
  <si>
    <t>Above Total Costs</t>
  </si>
  <si>
    <t>acre</t>
  </si>
  <si>
    <t>dollars</t>
  </si>
  <si>
    <t>hours</t>
  </si>
  <si>
    <t>Proportion Charged</t>
  </si>
  <si>
    <t>Cash Rent</t>
  </si>
  <si>
    <t>Seed</t>
  </si>
  <si>
    <t>Machinery/irrigation</t>
  </si>
  <si>
    <t>Place the cursor over cells with red triangles to read comments.</t>
  </si>
  <si>
    <t>Enter your input values in shaded cells.</t>
  </si>
  <si>
    <t>Date Printed:</t>
  </si>
  <si>
    <t xml:space="preserve">Budget software questions? </t>
  </si>
  <si>
    <t>Owner Operator</t>
  </si>
  <si>
    <t xml:space="preserve"> 1000 acres farmed,  160 acres for this budget</t>
  </si>
  <si>
    <t>Acres</t>
  </si>
  <si>
    <t xml:space="preserve">         B-E Price at bu./acre</t>
  </si>
  <si>
    <t>Head</t>
  </si>
  <si>
    <t>$/Head</t>
  </si>
  <si>
    <t>Dryland Bermuda Enterprise Budget- Graze Only</t>
  </si>
  <si>
    <t>Pasture</t>
  </si>
  <si>
    <t>lbs/acre</t>
  </si>
  <si>
    <t>Fencing Labor</t>
  </si>
  <si>
    <t>Fencing Repairs</t>
  </si>
  <si>
    <t>Irrigation Fuel, Lube, Repairs</t>
  </si>
  <si>
    <t>CreekCounty - Northeast OK</t>
  </si>
  <si>
    <t>Establishment - Prorated</t>
  </si>
  <si>
    <t>Average Value of Machinery/irrigation</t>
  </si>
  <si>
    <t>Average Value of Fencing</t>
  </si>
  <si>
    <t>Fencing</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</si>
  <si>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</si>
  <si>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Custom operations</t>
  </si>
  <si>
    <t>% Charged</t>
  </si>
  <si>
    <t>Email Roger Sahs</t>
  </si>
  <si>
    <t>Extension Specialist</t>
  </si>
  <si>
    <t>405.744.7075</t>
  </si>
  <si>
    <t>2024 Oklahoma Pasture Budget</t>
  </si>
  <si>
    <t>Production costs only, 5 wire fencing around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</si>
</sst>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_(&quot;$&quot;* #,##0.00_);_(&quot;$&quot;* \(#,##0.00\);_(&quot;$&quot;* &quot;-&quot;_);_(@_)"/>
  </numFmts>
  <fonts count="18"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12">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pplyProtection="1">
      <alignment horizontal="left"/>
    </xf>
    <xf numFmtId="0" fontId="13" fillId="0" borderId="0" xfId="0" applyFont="1" applyAlignment="1" applyProtection="1">
      <alignment horizontal="center"/>
      <protection locked="0"/>
    </xf>
    <xf numFmtId="0" fontId="10" fillId="0" borderId="0" xfId="0" applyFont="1" applyProtection="1"/>
    <xf numFmtId="0" fontId="14" fillId="0" borderId="0" xfId="0" applyFont="1" applyProtection="1">
      <protection locked="0"/>
    </xf>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44" fontId="5" fillId="0" borderId="0" xfId="0" applyNumberFormat="1" applyFont="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164" fontId="15" fillId="0" borderId="2" xfId="0" applyNumberFormat="1" applyFont="1" applyBorder="1"/>
    <xf numFmtId="0" fontId="12" fillId="0" borderId="0" xfId="0" applyFont="1" applyProtection="1"/>
    <xf numFmtId="0" fontId="12" fillId="0" borderId="0" xfId="0" applyFont="1" applyAlignment="1" applyProtection="1">
      <alignment horizontal="center"/>
    </xf>
    <xf numFmtId="14" fontId="5" fillId="0" borderId="0" xfId="0" applyNumberFormat="1" applyFont="1" applyAlignment="1" applyProtection="1">
      <alignment horizontal="center"/>
    </xf>
    <xf numFmtId="0" fontId="5" fillId="0" borderId="0" xfId="0" quotePrefix="1" applyFont="1"/>
    <xf numFmtId="0" fontId="12" fillId="0" borderId="1" xfId="0" applyFont="1" applyBorder="1" applyProtection="1"/>
    <xf numFmtId="0" fontId="5" fillId="0" borderId="1" xfId="0" applyFont="1" applyBorder="1" applyProtection="1"/>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2" xfId="0" applyFont="1" applyBorder="1"/>
    <xf numFmtId="0" fontId="10" fillId="0" borderId="0" xfId="0" applyFont="1" applyAlignment="1" applyProtection="1">
      <alignment horizontal="left"/>
    </xf>
    <xf numFmtId="6" fontId="5" fillId="0" borderId="0" xfId="0" applyNumberFormat="1" applyFont="1" applyAlignment="1" applyProtection="1">
      <alignment horizontal="center"/>
    </xf>
    <xf numFmtId="44" fontId="10" fillId="0" borderId="0" xfId="2" applyFont="1" applyProtection="1"/>
    <xf numFmtId="164" fontId="10" fillId="0" borderId="0" xfId="0" applyNumberFormat="1" applyFont="1"/>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44" fontId="15" fillId="0" borderId="0" xfId="0" applyNumberFormat="1" applyFont="1" applyBorder="1"/>
    <xf numFmtId="164" fontId="12" fillId="0" borderId="0" xfId="2" applyNumberFormat="1" applyFont="1" applyBorder="1" applyProtection="1"/>
    <xf numFmtId="0" fontId="12" fillId="0" borderId="6" xfId="0" applyFont="1" applyBorder="1" applyAlignment="1" applyProtection="1">
      <alignment horizontal="right"/>
    </xf>
    <xf numFmtId="165" fontId="12" fillId="0" borderId="2" xfId="0" applyNumberFormat="1" applyFont="1" applyBorder="1" applyAlignment="1" applyProtection="1">
      <alignment horizontal="center"/>
    </xf>
    <xf numFmtId="0" fontId="12" fillId="0" borderId="2" xfId="0" applyFont="1" applyBorder="1" applyAlignment="1" applyProtection="1">
      <alignment horizontal="left"/>
    </xf>
    <xf numFmtId="166" fontId="12" fillId="0" borderId="7" xfId="0" applyNumberFormat="1" applyFont="1" applyBorder="1" applyAlignment="1" applyProtection="1">
      <alignment horizontal="center"/>
    </xf>
    <xf numFmtId="0" fontId="5" fillId="0" borderId="8" xfId="0" applyFont="1" applyBorder="1" applyAlignment="1" applyProtection="1">
      <alignment horizontal="right"/>
    </xf>
    <xf numFmtId="1" fontId="5" fillId="0" borderId="0" xfId="0" applyNumberFormat="1" applyFont="1" applyAlignment="1">
      <alignment horizontal="center"/>
    </xf>
    <xf numFmtId="0" fontId="5" fillId="0" borderId="0" xfId="0" applyFont="1" applyBorder="1" applyAlignment="1" applyProtection="1">
      <alignment horizontal="right"/>
    </xf>
    <xf numFmtId="165" fontId="5" fillId="0" borderId="9" xfId="2" applyNumberFormat="1" applyFont="1" applyBorder="1" applyAlignment="1" applyProtection="1">
      <alignment horizontal="center"/>
    </xf>
    <xf numFmtId="0" fontId="5" fillId="0" borderId="10" xfId="0" applyFont="1" applyBorder="1" applyAlignment="1" applyProtection="1">
      <alignment horizontal="right"/>
    </xf>
    <xf numFmtId="1" fontId="5" fillId="0" borderId="1" xfId="0" applyNumberFormat="1" applyFont="1" applyBorder="1" applyAlignment="1" applyProtection="1">
      <alignment horizontal="center"/>
    </xf>
    <xf numFmtId="0" fontId="5" fillId="0" borderId="1" xfId="0" applyFont="1" applyBorder="1" applyAlignment="1" applyProtection="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166" fontId="10" fillId="2" borderId="12" xfId="1"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10" fillId="0" borderId="0" xfId="0" applyFont="1" applyProtection="1">
      <protection locked="0"/>
    </xf>
    <xf numFmtId="44" fontId="12" fillId="0" borderId="0" xfId="0" applyNumberFormat="1" applyFont="1" applyAlignment="1" applyProtection="1">
      <alignment horizontal="center"/>
    </xf>
    <xf numFmtId="44" fontId="12" fillId="0" borderId="3" xfId="2" applyNumberFormat="1" applyFont="1" applyBorder="1" applyProtection="1"/>
    <xf numFmtId="44" fontId="12" fillId="0" borderId="2" xfId="0" applyNumberFormat="1" applyFont="1" applyBorder="1"/>
    <xf numFmtId="49" fontId="12" fillId="0" borderId="2" xfId="0" applyNumberFormat="1" applyFont="1" applyBorder="1" applyAlignment="1" applyProtection="1">
      <alignment horizontal="center"/>
    </xf>
    <xf numFmtId="0" fontId="5" fillId="0" borderId="3" xfId="0" applyFont="1" applyBorder="1"/>
    <xf numFmtId="167" fontId="10" fillId="2" borderId="12" xfId="2" applyNumberFormat="1" applyFont="1" applyFill="1" applyBorder="1" applyProtection="1">
      <protection locked="0"/>
    </xf>
    <xf numFmtId="44" fontId="12" fillId="0" borderId="3" xfId="0" applyNumberFormat="1" applyFont="1" applyBorder="1"/>
    <xf numFmtId="2" fontId="10" fillId="0" borderId="0" xfId="1" applyNumberFormat="1" applyFont="1" applyFill="1" applyBorder="1" applyAlignment="1" applyProtection="1">
      <alignment horizontal="right"/>
    </xf>
    <xf numFmtId="44" fontId="10" fillId="2" borderId="13" xfId="2" applyFont="1" applyFill="1" applyBorder="1" applyAlignment="1" applyProtection="1">
      <protection locked="0"/>
    </xf>
    <xf numFmtId="0" fontId="5" fillId="0" borderId="0" xfId="0" applyFont="1" applyBorder="1" applyProtection="1">
      <protection locked="0"/>
    </xf>
    <xf numFmtId="0" fontId="5" fillId="0" borderId="0" xfId="0" applyFont="1" applyProtection="1">
      <protection locked="0"/>
    </xf>
    <xf numFmtId="0" fontId="5" fillId="0" borderId="0" xfId="0" applyFont="1" applyAlignment="1">
      <alignment horizontal="right"/>
    </xf>
    <xf numFmtId="9" fontId="5" fillId="2" borderId="12" xfId="2" applyNumberFormat="1" applyFont="1" applyFill="1" applyBorder="1" applyAlignment="1" applyProtection="1">
      <alignment horizontal="center"/>
      <protection locked="0"/>
    </xf>
    <xf numFmtId="0" fontId="10" fillId="0" borderId="0" xfId="0" applyFont="1" applyAlignment="1" applyProtection="1">
      <alignment horizontal="left"/>
    </xf>
    <xf numFmtId="0" fontId="7" fillId="0" borderId="0" xfId="3" applyFont="1" applyAlignment="1" applyProtection="1"/>
    <xf numFmtId="0" fontId="5" fillId="2" borderId="4" xfId="0" applyFont="1" applyFill="1" applyBorder="1" applyAlignment="1" applyProtection="1">
      <protection locked="0"/>
    </xf>
    <xf numFmtId="0" fontId="0" fillId="0" borderId="5" xfId="0" applyBorder="1" applyAlignment="1" applyProtection="1">
      <protection locked="0"/>
    </xf>
    <xf numFmtId="0" fontId="10" fillId="0" borderId="0" xfId="0" applyFont="1" applyAlignment="1" applyProtection="1">
      <alignment horizontal="left"/>
    </xf>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9" fillId="0" borderId="0" xfId="0" applyFont="1" applyAlignment="1"/>
    <xf numFmtId="0" fontId="10" fillId="2" borderId="12" xfId="0" applyFont="1" applyFill="1" applyBorder="1" applyAlignment="1" applyProtection="1">
      <protection locked="0"/>
    </xf>
    <xf numFmtId="0" fontId="11" fillId="2" borderId="12" xfId="0" applyFont="1" applyFill="1" applyBorder="1" applyAlignment="1" applyProtection="1">
      <protection locked="0"/>
    </xf>
    <xf numFmtId="0" fontId="10" fillId="2" borderId="12" xfId="0" applyFont="1" applyFill="1" applyBorder="1" applyAlignment="1" applyProtection="1">
      <alignment horizontal="left"/>
      <protection locked="0"/>
    </xf>
    <xf numFmtId="0" fontId="9" fillId="2" borderId="12" xfId="0" applyFont="1" applyFill="1" applyBorder="1" applyAlignment="1" applyProtection="1">
      <protection locked="0"/>
    </xf>
    <xf numFmtId="0" fontId="5" fillId="2" borderId="12" xfId="0" applyFont="1" applyFill="1" applyBorder="1" applyAlignment="1" applyProtection="1">
      <protection locked="0"/>
    </xf>
    <xf numFmtId="0" fontId="12" fillId="0" borderId="4" xfId="0" applyFont="1" applyBorder="1" applyAlignment="1" applyProtection="1">
      <alignment horizontal="center"/>
    </xf>
    <xf numFmtId="0" fontId="0" fillId="0" borderId="3" xfId="0" applyBorder="1" applyAlignment="1"/>
    <xf numFmtId="0" fontId="0" fillId="0" borderId="5" xfId="0" applyBorder="1" applyAlignment="1"/>
    <xf numFmtId="0" fontId="10" fillId="2" borderId="4" xfId="0" applyFont="1" applyFill="1" applyBorder="1" applyAlignment="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64</xdr:row>
      <xdr:rowOff>9525</xdr:rowOff>
    </xdr:from>
    <xdr:to>
      <xdr:col>7</xdr:col>
      <xdr:colOff>981075</xdr:colOff>
      <xdr:row>66</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285750</xdr:colOff>
      <xdr:row>2</xdr:row>
      <xdr:rowOff>133350</xdr:rowOff>
    </xdr:from>
    <xdr:to>
      <xdr:col>7</xdr:col>
      <xdr:colOff>923925</xdr:colOff>
      <xdr:row>6</xdr:row>
      <xdr:rowOff>30216</xdr:rowOff>
    </xdr:to>
    <xdr:pic>
      <xdr:nvPicPr>
        <xdr:cNvPr id="4" name="Picture 3"/>
        <xdr:cNvPicPr>
          <a:picLocks noChangeAspect="1"/>
        </xdr:cNvPicPr>
      </xdr:nvPicPr>
      <xdr:blipFill>
        <a:blip xmlns:r="http://schemas.openxmlformats.org/officeDocument/2006/relationships" r:embed="rId1"/>
        <a:stretch>
          <a:fillRect/>
        </a:stretch>
      </xdr:blipFill>
      <xdr:spPr>
        <a:xfrm>
          <a:off x="6267450" y="1143000"/>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2"/>
  <sheetViews>
    <sheetView showGridLines="0" tabSelected="1" workbookViewId="0"/>
  </sheetViews>
  <sheetFormatPr defaultRowHeight="15" x14ac:dyDescent="0.2"/>
  <cols>
    <col min="1" max="1" width="4.5703125" style="2" customWidth="1"/>
    <col min="2" max="2" width="32.140625" style="2" customWidth="1"/>
    <col min="3" max="3" width="9.140625" style="2"/>
    <col min="4" max="4" width="12.7109375" style="2" customWidth="1"/>
    <col min="5" max="6" width="15.5703125" style="2" customWidth="1"/>
    <col min="7" max="7" width="12.42578125" style="2" customWidth="1"/>
    <col min="8" max="8" width="16.85546875" style="2" customWidth="1"/>
    <col min="9" max="9" width="9.140625" style="2"/>
    <col min="10" max="10" width="0" style="2" hidden="1" customWidth="1"/>
    <col min="11" max="16384" width="9.140625" style="2"/>
  </cols>
  <sheetData>
    <row r="1" spans="1:15" ht="39.950000000000003" customHeight="1" x14ac:dyDescent="0.45">
      <c r="B1" s="99" t="s">
        <v>71</v>
      </c>
      <c r="C1" s="99"/>
      <c r="D1" s="99"/>
      <c r="E1" s="99"/>
      <c r="F1" s="99"/>
      <c r="G1" s="99"/>
      <c r="H1" s="99"/>
    </row>
    <row r="2" spans="1:15" ht="39.950000000000003" customHeight="1" x14ac:dyDescent="0.2">
      <c r="B2" s="100" t="s">
        <v>65</v>
      </c>
      <c r="C2" s="101"/>
      <c r="D2" s="101"/>
      <c r="E2" s="101"/>
      <c r="F2" s="101"/>
      <c r="G2" s="101"/>
      <c r="H2" s="101"/>
    </row>
    <row r="3" spans="1:15" ht="15.75" customHeight="1" x14ac:dyDescent="0.2">
      <c r="A3" s="3"/>
      <c r="B3" s="101"/>
      <c r="C3" s="101"/>
      <c r="D3" s="101"/>
      <c r="E3" s="101"/>
      <c r="F3" s="101"/>
      <c r="G3" s="101"/>
      <c r="H3" s="101"/>
    </row>
    <row r="4" spans="1:15" ht="15.75" customHeight="1" x14ac:dyDescent="0.2">
      <c r="M4" s="4"/>
      <c r="N4" s="4"/>
      <c r="O4" s="4"/>
    </row>
    <row r="5" spans="1:15" ht="15.75" customHeight="1" x14ac:dyDescent="0.2">
      <c r="B5" s="98" t="s">
        <v>44</v>
      </c>
      <c r="C5" s="102"/>
      <c r="D5" s="102"/>
      <c r="E5" s="102"/>
      <c r="F5" s="66" t="s">
        <v>46</v>
      </c>
      <c r="O5" s="1"/>
    </row>
    <row r="6" spans="1:15" ht="15.75" customHeight="1" x14ac:dyDescent="0.2">
      <c r="A6" s="1"/>
      <c r="B6" s="105" t="s">
        <v>45</v>
      </c>
      <c r="C6" s="106"/>
      <c r="D6" s="1"/>
      <c r="E6" s="1"/>
      <c r="F6" s="67">
        <f ca="1">TODAY()</f>
        <v>45335</v>
      </c>
    </row>
    <row r="7" spans="1:15" ht="15.75" customHeight="1" x14ac:dyDescent="0.2">
      <c r="A7" s="1"/>
      <c r="B7" s="1"/>
      <c r="C7" s="1"/>
      <c r="D7" s="1"/>
      <c r="E7" s="1"/>
      <c r="F7" s="3"/>
      <c r="G7" s="3"/>
    </row>
    <row r="8" spans="1:15" x14ac:dyDescent="0.2">
      <c r="B8" s="103" t="s">
        <v>54</v>
      </c>
      <c r="C8" s="104"/>
      <c r="D8" s="104"/>
      <c r="E8" s="104"/>
      <c r="F8" s="5" t="s">
        <v>50</v>
      </c>
      <c r="G8" s="79">
        <v>160</v>
      </c>
    </row>
    <row r="9" spans="1:15" ht="15.75" x14ac:dyDescent="0.25">
      <c r="A9" s="6"/>
      <c r="B9" s="103" t="s">
        <v>49</v>
      </c>
      <c r="C9" s="104"/>
      <c r="D9" s="104"/>
      <c r="E9" s="104"/>
      <c r="F9" s="5" t="s">
        <v>52</v>
      </c>
      <c r="G9" s="79">
        <v>40</v>
      </c>
    </row>
    <row r="10" spans="1:15" x14ac:dyDescent="0.2">
      <c r="A10" s="8"/>
      <c r="B10" s="103" t="s">
        <v>72</v>
      </c>
      <c r="C10" s="104"/>
      <c r="D10" s="104"/>
      <c r="E10" s="104"/>
      <c r="F10" s="92" t="s">
        <v>67</v>
      </c>
      <c r="G10" s="93">
        <v>1</v>
      </c>
    </row>
    <row r="11" spans="1:15" x14ac:dyDescent="0.2">
      <c r="A11" s="9"/>
      <c r="B11" s="105"/>
      <c r="C11" s="104"/>
      <c r="D11" s="104"/>
      <c r="E11" s="104"/>
      <c r="F11" s="7"/>
    </row>
    <row r="12" spans="1:15" ht="15.75" x14ac:dyDescent="0.25">
      <c r="A12" s="9"/>
      <c r="B12" s="9"/>
      <c r="C12" s="9"/>
      <c r="D12" s="9"/>
      <c r="E12" s="10"/>
      <c r="F12" s="11"/>
      <c r="H12" s="12"/>
    </row>
    <row r="13" spans="1:15" ht="15.75" x14ac:dyDescent="0.25">
      <c r="A13" s="13" t="s">
        <v>1</v>
      </c>
      <c r="B13" s="14"/>
      <c r="C13" s="15" t="s">
        <v>2</v>
      </c>
      <c r="D13" s="15" t="s">
        <v>3</v>
      </c>
      <c r="E13" s="16" t="s">
        <v>4</v>
      </c>
      <c r="F13" s="17" t="s">
        <v>5</v>
      </c>
      <c r="G13" s="16" t="s">
        <v>53</v>
      </c>
      <c r="H13" s="84" t="s">
        <v>0</v>
      </c>
    </row>
    <row r="14" spans="1:15" x14ac:dyDescent="0.2">
      <c r="A14" s="18"/>
      <c r="B14" s="80" t="s">
        <v>55</v>
      </c>
      <c r="C14" s="19" t="s">
        <v>37</v>
      </c>
      <c r="D14" s="69">
        <v>0</v>
      </c>
      <c r="E14" s="23">
        <v>1</v>
      </c>
      <c r="F14" s="20">
        <f>IF($G$8=0,0,ROUND(D14*E14,2))</f>
        <v>0</v>
      </c>
      <c r="G14" s="21">
        <f>IF($G$9=0,0,+F14*($G$8/$G$9))</f>
        <v>0</v>
      </c>
      <c r="H14" s="22">
        <f>$G$8*$F14</f>
        <v>0</v>
      </c>
    </row>
    <row r="15" spans="1:15" x14ac:dyDescent="0.2">
      <c r="A15" s="18"/>
      <c r="B15" s="2" t="s">
        <v>6</v>
      </c>
      <c r="C15" s="19" t="s">
        <v>37</v>
      </c>
      <c r="D15" s="69">
        <v>0</v>
      </c>
      <c r="E15" s="23">
        <v>1</v>
      </c>
      <c r="F15" s="20">
        <f>IF($G$8=0,0,ROUND(D15*E15,2))</f>
        <v>0</v>
      </c>
      <c r="G15" s="21">
        <f>IF($G$9=0,0,+F15*($G$8/$G$9))</f>
        <v>0</v>
      </c>
      <c r="H15" s="22">
        <f>$G$8*$F15</f>
        <v>0</v>
      </c>
    </row>
    <row r="16" spans="1:15" ht="15.75" x14ac:dyDescent="0.25">
      <c r="A16" s="13" t="s">
        <v>7</v>
      </c>
      <c r="B16" s="14"/>
      <c r="C16" s="24"/>
      <c r="D16" s="25"/>
      <c r="E16" s="14"/>
      <c r="F16" s="26">
        <f>SUM(F14:F15)</f>
        <v>0</v>
      </c>
      <c r="G16" s="83">
        <f>IF($G$9=0,0,+F16*($G$8/$G$9))</f>
        <v>0</v>
      </c>
      <c r="H16" s="27">
        <f>$G$8*$F16</f>
        <v>0</v>
      </c>
    </row>
    <row r="17" spans="1:10" ht="15.75" x14ac:dyDescent="0.25">
      <c r="A17" s="28" t="s">
        <v>8</v>
      </c>
      <c r="B17" s="18"/>
      <c r="C17" s="29"/>
      <c r="D17" s="29"/>
      <c r="E17" s="29"/>
      <c r="F17" s="81"/>
      <c r="H17" s="22"/>
    </row>
    <row r="18" spans="1:10" x14ac:dyDescent="0.2">
      <c r="A18" s="18"/>
      <c r="B18" s="2" t="s">
        <v>42</v>
      </c>
      <c r="C18" s="30" t="s">
        <v>56</v>
      </c>
      <c r="D18" s="68">
        <v>0</v>
      </c>
      <c r="E18" s="72">
        <v>0</v>
      </c>
      <c r="F18" s="20">
        <f>IF($G$8=0,0,ROUND(ROUND(D18,2)*ROUND(E18,2),2))</f>
        <v>0</v>
      </c>
      <c r="G18" s="21">
        <f t="shared" ref="G18:G33" si="0">IF($G$9=0,0,+F18*($G$8/$G$9))</f>
        <v>0</v>
      </c>
      <c r="H18" s="22">
        <f t="shared" ref="H18:H35" si="1">$G$8*$F18</f>
        <v>0</v>
      </c>
    </row>
    <row r="19" spans="1:10" x14ac:dyDescent="0.2">
      <c r="A19" s="18"/>
      <c r="B19" s="31" t="s">
        <v>9</v>
      </c>
      <c r="C19" s="19" t="s">
        <v>37</v>
      </c>
      <c r="D19" s="70">
        <v>64.5</v>
      </c>
      <c r="E19" s="23">
        <v>1</v>
      </c>
      <c r="F19" s="20">
        <f>IF($G$8=0,0,ROUND(D19*E19,2))</f>
        <v>64.5</v>
      </c>
      <c r="G19" s="21">
        <f t="shared" si="0"/>
        <v>258</v>
      </c>
      <c r="H19" s="22">
        <f t="shared" si="1"/>
        <v>10320</v>
      </c>
    </row>
    <row r="20" spans="1:10" x14ac:dyDescent="0.2">
      <c r="A20" s="18"/>
      <c r="B20" s="2" t="s">
        <v>10</v>
      </c>
      <c r="C20" s="19" t="s">
        <v>37</v>
      </c>
      <c r="D20" s="70">
        <v>5.5</v>
      </c>
      <c r="E20" s="23">
        <v>1</v>
      </c>
      <c r="F20" s="20">
        <f>IF($G$8=0,0,ROUND(D20*E20,2))</f>
        <v>5.5</v>
      </c>
      <c r="G20" s="21">
        <f t="shared" si="0"/>
        <v>22</v>
      </c>
      <c r="H20" s="22">
        <f t="shared" si="1"/>
        <v>880</v>
      </c>
    </row>
    <row r="21" spans="1:10" x14ac:dyDescent="0.2">
      <c r="A21" s="18"/>
      <c r="B21" s="31" t="s">
        <v>11</v>
      </c>
      <c r="C21" s="19" t="s">
        <v>37</v>
      </c>
      <c r="D21" s="70">
        <v>0</v>
      </c>
      <c r="E21" s="23">
        <v>1</v>
      </c>
      <c r="F21" s="20">
        <f>IF($G$8=0,0,ROUND(D21*E21,2))</f>
        <v>0</v>
      </c>
      <c r="G21" s="21">
        <f t="shared" si="0"/>
        <v>0</v>
      </c>
      <c r="H21" s="22">
        <f t="shared" si="1"/>
        <v>0</v>
      </c>
      <c r="J21" s="2">
        <f>+IF(E14&gt;E21,E14-E21,0)</f>
        <v>0</v>
      </c>
    </row>
    <row r="22" spans="1:10" x14ac:dyDescent="0.2">
      <c r="A22" s="18"/>
      <c r="B22" s="2" t="s">
        <v>13</v>
      </c>
      <c r="C22" s="19" t="s">
        <v>39</v>
      </c>
      <c r="D22" s="70">
        <v>18.25</v>
      </c>
      <c r="E22" s="73">
        <v>0</v>
      </c>
      <c r="F22" s="20">
        <f t="shared" ref="F22:F24" si="2">IF($G$8=0,0,ROUND(ROUND(D22,2)*ROUND(E22,2),2))</f>
        <v>0</v>
      </c>
      <c r="G22" s="21">
        <f t="shared" si="0"/>
        <v>0</v>
      </c>
      <c r="H22" s="22">
        <f t="shared" si="1"/>
        <v>0</v>
      </c>
    </row>
    <row r="23" spans="1:10" x14ac:dyDescent="0.2">
      <c r="A23" s="18"/>
      <c r="B23" s="2" t="s">
        <v>57</v>
      </c>
      <c r="C23" s="19" t="s">
        <v>39</v>
      </c>
      <c r="D23" s="70">
        <v>18.25</v>
      </c>
      <c r="E23" s="73">
        <v>0.06</v>
      </c>
      <c r="F23" s="20">
        <f t="shared" si="2"/>
        <v>1.1000000000000001</v>
      </c>
      <c r="G23" s="21">
        <f t="shared" si="0"/>
        <v>4.4000000000000004</v>
      </c>
      <c r="H23" s="22">
        <f t="shared" si="1"/>
        <v>176</v>
      </c>
    </row>
    <row r="24" spans="1:10" x14ac:dyDescent="0.2">
      <c r="A24" s="18"/>
      <c r="B24" s="2" t="s">
        <v>14</v>
      </c>
      <c r="C24" s="19" t="s">
        <v>39</v>
      </c>
      <c r="D24" s="70">
        <v>18.25</v>
      </c>
      <c r="E24" s="73">
        <v>0</v>
      </c>
      <c r="F24" s="20">
        <f t="shared" si="2"/>
        <v>0</v>
      </c>
      <c r="G24" s="21">
        <f t="shared" si="0"/>
        <v>0</v>
      </c>
      <c r="H24" s="22">
        <f t="shared" si="1"/>
        <v>0</v>
      </c>
    </row>
    <row r="25" spans="1:10" x14ac:dyDescent="0.2">
      <c r="A25" s="18"/>
      <c r="B25" s="2" t="s">
        <v>15</v>
      </c>
      <c r="C25" s="19" t="s">
        <v>37</v>
      </c>
      <c r="D25" s="70">
        <v>17</v>
      </c>
      <c r="E25" s="23">
        <v>1</v>
      </c>
      <c r="F25" s="20">
        <f>IF($G$8=0,0,ROUND(D25*E25,2))</f>
        <v>17</v>
      </c>
      <c r="G25" s="21">
        <f t="shared" si="0"/>
        <v>68</v>
      </c>
      <c r="H25" s="22">
        <f t="shared" si="1"/>
        <v>2720</v>
      </c>
    </row>
    <row r="26" spans="1:10" x14ac:dyDescent="0.2">
      <c r="A26" s="18"/>
      <c r="B26" s="2" t="s">
        <v>16</v>
      </c>
      <c r="C26" s="19" t="s">
        <v>37</v>
      </c>
      <c r="D26" s="68">
        <v>0</v>
      </c>
      <c r="E26" s="23">
        <v>1</v>
      </c>
      <c r="F26" s="20">
        <f t="shared" ref="F26:F28" si="3">IF($G$8=0,0,ROUND(D26*E26,2))</f>
        <v>0</v>
      </c>
      <c r="G26" s="21">
        <f t="shared" si="0"/>
        <v>0</v>
      </c>
      <c r="H26" s="22">
        <f t="shared" si="1"/>
        <v>0</v>
      </c>
    </row>
    <row r="27" spans="1:10" x14ac:dyDescent="0.2">
      <c r="A27" s="18"/>
      <c r="B27" s="2" t="s">
        <v>58</v>
      </c>
      <c r="C27" s="19" t="s">
        <v>37</v>
      </c>
      <c r="D27" s="70">
        <v>3.5</v>
      </c>
      <c r="E27" s="23">
        <v>1</v>
      </c>
      <c r="F27" s="20">
        <f t="shared" si="3"/>
        <v>3.5</v>
      </c>
      <c r="G27" s="21">
        <f t="shared" si="0"/>
        <v>14</v>
      </c>
      <c r="H27" s="22">
        <f t="shared" si="1"/>
        <v>560</v>
      </c>
    </row>
    <row r="28" spans="1:10" x14ac:dyDescent="0.2">
      <c r="A28" s="18"/>
      <c r="B28" s="2" t="s">
        <v>59</v>
      </c>
      <c r="C28" s="19" t="s">
        <v>37</v>
      </c>
      <c r="D28" s="70">
        <v>0</v>
      </c>
      <c r="E28" s="23">
        <v>1</v>
      </c>
      <c r="F28" s="20">
        <f t="shared" si="3"/>
        <v>0</v>
      </c>
      <c r="G28" s="21">
        <f t="shared" si="0"/>
        <v>0</v>
      </c>
      <c r="H28" s="22">
        <f t="shared" si="1"/>
        <v>0</v>
      </c>
    </row>
    <row r="29" spans="1:10" x14ac:dyDescent="0.2">
      <c r="A29" s="18"/>
      <c r="B29" s="2" t="s">
        <v>41</v>
      </c>
      <c r="C29" s="19" t="s">
        <v>37</v>
      </c>
      <c r="D29" s="70">
        <v>0</v>
      </c>
      <c r="E29" s="23">
        <v>1</v>
      </c>
      <c r="F29" s="20">
        <f t="shared" ref="F29:F30" si="4">IF($G$8=0,0,ROUND(D29*E29,2))</f>
        <v>0</v>
      </c>
      <c r="G29" s="21">
        <f t="shared" si="0"/>
        <v>0</v>
      </c>
      <c r="H29" s="22">
        <f t="shared" si="1"/>
        <v>0</v>
      </c>
    </row>
    <row r="30" spans="1:10" x14ac:dyDescent="0.2">
      <c r="A30" s="18"/>
      <c r="B30" s="2" t="s">
        <v>17</v>
      </c>
      <c r="C30" s="19" t="s">
        <v>37</v>
      </c>
      <c r="D30" s="89">
        <v>3</v>
      </c>
      <c r="E30" s="23">
        <v>1</v>
      </c>
      <c r="F30" s="20">
        <f t="shared" si="4"/>
        <v>3</v>
      </c>
      <c r="G30" s="21">
        <f t="shared" si="0"/>
        <v>12</v>
      </c>
      <c r="H30" s="22">
        <f t="shared" si="1"/>
        <v>480</v>
      </c>
    </row>
    <row r="31" spans="1:10" x14ac:dyDescent="0.2">
      <c r="A31" s="18"/>
      <c r="B31" s="2" t="s">
        <v>12</v>
      </c>
      <c r="C31" s="19" t="s">
        <v>38</v>
      </c>
      <c r="D31" s="71">
        <v>8.5000000000000006E-2</v>
      </c>
      <c r="E31" s="88">
        <f>+SUM(F18:F30)/2</f>
        <v>47.3</v>
      </c>
      <c r="F31" s="20">
        <f>IF($G$8=0,0,ROUND(ROUND(D31,4)*ROUND(E31,2),2))</f>
        <v>4.0199999999999996</v>
      </c>
      <c r="G31" s="21">
        <f>IF($G$9=0,0,+F31*($G$8/$G$9))</f>
        <v>16.079999999999998</v>
      </c>
      <c r="H31" s="22">
        <f>$G$8*$F31</f>
        <v>643.19999999999993</v>
      </c>
    </row>
    <row r="32" spans="1:10" ht="15.75" x14ac:dyDescent="0.25">
      <c r="A32" s="46" t="s">
        <v>18</v>
      </c>
      <c r="D32" s="34"/>
      <c r="E32" s="35"/>
      <c r="F32" s="82">
        <f>SUM(F18:F31)</f>
        <v>98.61999999999999</v>
      </c>
      <c r="G32" s="83">
        <f t="shared" si="0"/>
        <v>394.47999999999996</v>
      </c>
      <c r="H32" s="37">
        <f t="shared" si="1"/>
        <v>15779.199999999999</v>
      </c>
    </row>
    <row r="33" spans="1:8" ht="15.75" x14ac:dyDescent="0.25">
      <c r="A33" s="38" t="s">
        <v>19</v>
      </c>
      <c r="B33" s="85"/>
      <c r="C33" s="85"/>
      <c r="D33" s="39"/>
      <c r="E33" s="39"/>
      <c r="F33" s="82">
        <f>F16-F32</f>
        <v>-98.61999999999999</v>
      </c>
      <c r="G33" s="83">
        <f t="shared" si="0"/>
        <v>-394.47999999999996</v>
      </c>
      <c r="H33" s="37">
        <f t="shared" si="1"/>
        <v>-15779.199999999999</v>
      </c>
    </row>
    <row r="34" spans="1:8" ht="15.75" x14ac:dyDescent="0.25">
      <c r="A34" s="28" t="s">
        <v>20</v>
      </c>
      <c r="B34" s="18"/>
      <c r="C34" s="29"/>
      <c r="D34" s="29" t="s">
        <v>21</v>
      </c>
      <c r="E34" s="18"/>
      <c r="F34" s="29"/>
      <c r="G34" s="40"/>
      <c r="H34" s="22"/>
    </row>
    <row r="35" spans="1:8" ht="15.75" x14ac:dyDescent="0.25">
      <c r="A35" s="28"/>
      <c r="B35" s="98" t="s">
        <v>61</v>
      </c>
      <c r="C35" s="98"/>
      <c r="D35" s="29"/>
      <c r="F35" s="86">
        <v>31</v>
      </c>
      <c r="G35" s="21">
        <f t="shared" ref="G35" si="5">IF($G$9=0,0,+F35*($G$8/$G$9))</f>
        <v>124</v>
      </c>
      <c r="H35" s="22">
        <f t="shared" si="1"/>
        <v>4960</v>
      </c>
    </row>
    <row r="36" spans="1:8" ht="15.75" x14ac:dyDescent="0.25">
      <c r="A36" s="28"/>
      <c r="B36" s="98" t="s">
        <v>62</v>
      </c>
      <c r="C36" s="98"/>
      <c r="D36" s="29"/>
      <c r="E36" s="74">
        <v>0</v>
      </c>
      <c r="F36" s="29"/>
      <c r="H36" s="22"/>
    </row>
    <row r="37" spans="1:8" ht="15.75" x14ac:dyDescent="0.25">
      <c r="A37" s="28"/>
      <c r="B37" s="2" t="s">
        <v>40</v>
      </c>
      <c r="C37" s="29"/>
      <c r="D37" s="29"/>
      <c r="E37" s="75">
        <v>0</v>
      </c>
      <c r="F37" s="29"/>
      <c r="H37" s="22"/>
    </row>
    <row r="38" spans="1:8" x14ac:dyDescent="0.2">
      <c r="A38" s="18"/>
      <c r="B38" s="2" t="s">
        <v>43</v>
      </c>
      <c r="C38" s="42"/>
      <c r="D38" s="18"/>
      <c r="E38" s="18"/>
      <c r="F38" s="8"/>
      <c r="H38" s="22"/>
    </row>
    <row r="39" spans="1:8" x14ac:dyDescent="0.2">
      <c r="A39" s="18"/>
      <c r="B39" s="2" t="s">
        <v>22</v>
      </c>
      <c r="C39" s="19" t="s">
        <v>38</v>
      </c>
      <c r="D39" s="77">
        <v>8.5000000000000006E-2</v>
      </c>
      <c r="E39" s="18"/>
      <c r="F39" s="43">
        <f>IF($G$8=0,0,H39/$G$8)</f>
        <v>0</v>
      </c>
      <c r="G39" s="21">
        <f t="shared" ref="G39:G42" si="6">IF($G$9=0,0,+F39*($G$8/$G$9))</f>
        <v>0</v>
      </c>
      <c r="H39" s="44">
        <f>+$E$36*$E$37*D39</f>
        <v>0</v>
      </c>
    </row>
    <row r="40" spans="1:8" x14ac:dyDescent="0.2">
      <c r="A40" s="18"/>
      <c r="B40" s="2" t="s">
        <v>23</v>
      </c>
      <c r="C40" s="19" t="s">
        <v>38</v>
      </c>
      <c r="D40" s="77">
        <v>0.01</v>
      </c>
      <c r="E40" s="18"/>
      <c r="F40" s="43">
        <f>IF($G$8=0,0,H40/$G$8)</f>
        <v>0</v>
      </c>
      <c r="G40" s="21">
        <f t="shared" si="6"/>
        <v>0</v>
      </c>
      <c r="H40" s="44">
        <f t="shared" ref="H40:H41" si="7">+$E$36*$E$37*D40</f>
        <v>0</v>
      </c>
    </row>
    <row r="41" spans="1:8" x14ac:dyDescent="0.2">
      <c r="A41" s="18"/>
      <c r="B41" s="2" t="s">
        <v>24</v>
      </c>
      <c r="C41" s="19" t="s">
        <v>38</v>
      </c>
      <c r="D41" s="77">
        <v>8.5000000000000006E-3</v>
      </c>
      <c r="E41" s="18"/>
      <c r="F41" s="43">
        <f>IF($G$8=0,0,H41/$G$8)</f>
        <v>0</v>
      </c>
      <c r="G41" s="21">
        <f t="shared" si="6"/>
        <v>0</v>
      </c>
      <c r="H41" s="44">
        <f t="shared" si="7"/>
        <v>0</v>
      </c>
    </row>
    <row r="42" spans="1:8" x14ac:dyDescent="0.2">
      <c r="A42" s="18"/>
      <c r="B42" s="2" t="s">
        <v>25</v>
      </c>
      <c r="C42" s="19" t="s">
        <v>38</v>
      </c>
      <c r="D42" s="18"/>
      <c r="E42" s="18"/>
      <c r="F42" s="43">
        <f>IF($G$8=0,0,H42/$G$8)</f>
        <v>0</v>
      </c>
      <c r="G42" s="21">
        <f t="shared" si="6"/>
        <v>0</v>
      </c>
      <c r="H42" s="76">
        <v>0</v>
      </c>
    </row>
    <row r="43" spans="1:8" ht="15.75" x14ac:dyDescent="0.25">
      <c r="A43" s="18"/>
      <c r="B43" s="41" t="s">
        <v>63</v>
      </c>
      <c r="C43" s="29"/>
      <c r="D43" s="29"/>
      <c r="E43" s="74">
        <v>13000</v>
      </c>
      <c r="F43" s="43"/>
      <c r="G43" s="21"/>
      <c r="H43" s="22"/>
    </row>
    <row r="44" spans="1:8" ht="15.75" x14ac:dyDescent="0.25">
      <c r="A44" s="18"/>
      <c r="B44" s="2" t="s">
        <v>40</v>
      </c>
      <c r="C44" s="29"/>
      <c r="D44" s="29"/>
      <c r="E44" s="75">
        <v>1</v>
      </c>
      <c r="F44" s="43"/>
      <c r="G44" s="21"/>
      <c r="H44" s="22"/>
    </row>
    <row r="45" spans="1:8" x14ac:dyDescent="0.2">
      <c r="A45" s="18"/>
      <c r="B45" s="2" t="s">
        <v>64</v>
      </c>
      <c r="C45" s="42"/>
      <c r="D45" s="18"/>
      <c r="E45" s="18"/>
      <c r="F45" s="8"/>
      <c r="H45" s="22"/>
    </row>
    <row r="46" spans="1:8" x14ac:dyDescent="0.2">
      <c r="A46" s="18"/>
      <c r="B46" s="2" t="s">
        <v>22</v>
      </c>
      <c r="C46" s="19" t="s">
        <v>38</v>
      </c>
      <c r="D46" s="77">
        <v>8.5000000000000006E-2</v>
      </c>
      <c r="E46" s="18"/>
      <c r="F46" s="43">
        <f>IF($G$8=0,0,H46/$G$8)</f>
        <v>6.90625</v>
      </c>
      <c r="G46" s="21">
        <f t="shared" ref="G46:G49" si="8">IF($G$9=0,0,+F46*($G$8/$G$9))</f>
        <v>27.625</v>
      </c>
      <c r="H46" s="44">
        <f>+$E$43*$E$44*D46</f>
        <v>1105</v>
      </c>
    </row>
    <row r="47" spans="1:8" x14ac:dyDescent="0.2">
      <c r="A47" s="18"/>
      <c r="B47" s="2" t="s">
        <v>23</v>
      </c>
      <c r="C47" s="19" t="s">
        <v>38</v>
      </c>
      <c r="D47" s="77">
        <v>0.01</v>
      </c>
      <c r="E47" s="18"/>
      <c r="F47" s="43">
        <f>IF($G$8=0,0,H47/$G$8)</f>
        <v>0.8125</v>
      </c>
      <c r="G47" s="21">
        <f t="shared" si="8"/>
        <v>3.25</v>
      </c>
      <c r="H47" s="44">
        <f t="shared" ref="H47:H48" si="9">+$E$43*$E$44*D47</f>
        <v>130</v>
      </c>
    </row>
    <row r="48" spans="1:8" x14ac:dyDescent="0.2">
      <c r="A48" s="18"/>
      <c r="B48" s="2" t="s">
        <v>24</v>
      </c>
      <c r="C48" s="19" t="s">
        <v>38</v>
      </c>
      <c r="D48" s="77">
        <v>8.5000000000000006E-3</v>
      </c>
      <c r="E48" s="18"/>
      <c r="F48" s="43">
        <f>IF($G$8=0,0,H48/$G$8)</f>
        <v>0.69062500000000004</v>
      </c>
      <c r="G48" s="21">
        <f t="shared" si="8"/>
        <v>2.7625000000000002</v>
      </c>
      <c r="H48" s="44">
        <f t="shared" si="9"/>
        <v>110.50000000000001</v>
      </c>
    </row>
    <row r="49" spans="1:8" x14ac:dyDescent="0.2">
      <c r="A49" s="18"/>
      <c r="B49" s="2" t="s">
        <v>25</v>
      </c>
      <c r="C49" s="19" t="s">
        <v>38</v>
      </c>
      <c r="D49" s="18"/>
      <c r="E49" s="18"/>
      <c r="F49" s="43">
        <f>IF($G$8=0,0,H49/$G$8)</f>
        <v>6.5625</v>
      </c>
      <c r="G49" s="21">
        <f t="shared" si="8"/>
        <v>26.25</v>
      </c>
      <c r="H49" s="76">
        <v>1050</v>
      </c>
    </row>
    <row r="50" spans="1:8" x14ac:dyDescent="0.2">
      <c r="A50" s="18"/>
      <c r="B50" s="2" t="s">
        <v>26</v>
      </c>
      <c r="C50" s="19" t="s">
        <v>27</v>
      </c>
      <c r="E50" s="76">
        <v>0</v>
      </c>
      <c r="F50" s="8"/>
      <c r="H50" s="22"/>
    </row>
    <row r="51" spans="1:8" x14ac:dyDescent="0.2">
      <c r="A51" s="18"/>
      <c r="B51" s="2" t="s">
        <v>22</v>
      </c>
      <c r="C51" s="19" t="s">
        <v>38</v>
      </c>
      <c r="D51" s="78">
        <v>0.03</v>
      </c>
      <c r="E51" s="18"/>
      <c r="F51" s="43">
        <f>IF($G$8=0,0,H51/$G$8)</f>
        <v>0</v>
      </c>
      <c r="G51" s="21">
        <f t="shared" ref="G51:G55" si="10">IF($G$9=0,0,+F51*($G$8/$G$9))</f>
        <v>0</v>
      </c>
      <c r="H51" s="45">
        <f>$E$50*D51*$G$8*$G$9*$G$10</f>
        <v>0</v>
      </c>
    </row>
    <row r="52" spans="1:8" x14ac:dyDescent="0.2">
      <c r="A52" s="18"/>
      <c r="B52" s="2" t="s">
        <v>23</v>
      </c>
      <c r="C52" s="19" t="s">
        <v>38</v>
      </c>
      <c r="D52" s="78">
        <v>4.0000000000000001E-3</v>
      </c>
      <c r="E52" s="18"/>
      <c r="F52" s="43">
        <f>IF($G$8=0,0,H52/$G$8)</f>
        <v>0</v>
      </c>
      <c r="G52" s="21">
        <f t="shared" si="10"/>
        <v>0</v>
      </c>
      <c r="H52" s="45">
        <f>$E$50*D52*$G$8*$G$9*$G$10</f>
        <v>0</v>
      </c>
    </row>
    <row r="53" spans="1:8" ht="15.75" x14ac:dyDescent="0.25">
      <c r="A53" s="46" t="s">
        <v>28</v>
      </c>
      <c r="B53" s="47"/>
      <c r="C53" s="48"/>
      <c r="D53" s="47"/>
      <c r="E53" s="47"/>
      <c r="F53" s="36">
        <f>SUM(F35:F52)</f>
        <v>45.971874999999997</v>
      </c>
      <c r="G53" s="83">
        <f t="shared" si="10"/>
        <v>183.88749999999999</v>
      </c>
      <c r="H53" s="37">
        <f>SUM(H35:H52)</f>
        <v>7355.5</v>
      </c>
    </row>
    <row r="54" spans="1:8" ht="15.75" x14ac:dyDescent="0.25">
      <c r="A54" s="32" t="s">
        <v>29</v>
      </c>
      <c r="B54" s="33"/>
      <c r="C54" s="33"/>
      <c r="D54" s="33"/>
      <c r="E54" s="33"/>
      <c r="F54" s="49">
        <f>F32+F53</f>
        <v>144.59187499999999</v>
      </c>
      <c r="G54" s="83">
        <f t="shared" si="10"/>
        <v>578.36749999999995</v>
      </c>
      <c r="H54" s="50">
        <f>H32+H53</f>
        <v>23134.699999999997</v>
      </c>
    </row>
    <row r="55" spans="1:8" ht="15.75" x14ac:dyDescent="0.25">
      <c r="A55" s="38" t="s">
        <v>30</v>
      </c>
      <c r="B55" s="39"/>
      <c r="C55" s="39"/>
      <c r="D55" s="39"/>
      <c r="E55" s="39"/>
      <c r="F55" s="36">
        <f>F16-F54</f>
        <v>-144.59187499999999</v>
      </c>
      <c r="G55" s="87">
        <f t="shared" si="10"/>
        <v>-578.36749999999995</v>
      </c>
      <c r="H55" s="37">
        <f>H16-H54</f>
        <v>-23134.699999999997</v>
      </c>
    </row>
    <row r="56" spans="1:8" ht="15.75" x14ac:dyDescent="0.25">
      <c r="A56" s="46"/>
      <c r="B56" s="47"/>
      <c r="C56" s="47"/>
      <c r="D56" s="47"/>
      <c r="E56" s="47"/>
      <c r="F56" s="51"/>
      <c r="G56" s="52"/>
      <c r="H56" s="53"/>
    </row>
    <row r="57" spans="1:8" ht="15.75" x14ac:dyDescent="0.25">
      <c r="B57" s="111" t="s">
        <v>60</v>
      </c>
      <c r="C57" s="97"/>
      <c r="D57" s="90"/>
      <c r="E57" s="107" t="s">
        <v>48</v>
      </c>
      <c r="F57" s="106"/>
      <c r="G57" s="106"/>
      <c r="H57" s="53"/>
    </row>
    <row r="58" spans="1:8" ht="15.75" x14ac:dyDescent="0.25">
      <c r="B58" s="96" t="s">
        <v>66</v>
      </c>
      <c r="C58" s="97"/>
      <c r="D58" s="91"/>
      <c r="E58" s="107"/>
      <c r="F58" s="106"/>
      <c r="G58" s="106"/>
    </row>
    <row r="59" spans="1:8" x14ac:dyDescent="0.2">
      <c r="A59" s="18"/>
      <c r="B59" s="18"/>
      <c r="C59" s="18"/>
      <c r="D59" s="18"/>
      <c r="E59" s="18"/>
      <c r="F59" s="18"/>
    </row>
    <row r="60" spans="1:8" ht="15.75" hidden="1" x14ac:dyDescent="0.25">
      <c r="A60" s="18"/>
      <c r="B60" s="108" t="s">
        <v>31</v>
      </c>
      <c r="C60" s="109"/>
      <c r="D60" s="109"/>
      <c r="E60" s="109"/>
      <c r="F60" s="110"/>
    </row>
    <row r="61" spans="1:8" ht="15.75" hidden="1" x14ac:dyDescent="0.25">
      <c r="A61" s="18"/>
      <c r="B61" s="54" t="s">
        <v>32</v>
      </c>
      <c r="C61" s="55" t="str">
        <f>IF(F14=0,"NA",+D14)</f>
        <v>NA</v>
      </c>
      <c r="D61" s="56" t="s">
        <v>51</v>
      </c>
      <c r="E61" s="14"/>
      <c r="F61" s="57" t="str">
        <f>IF(F14=0,"NA",+E14)</f>
        <v>NA</v>
      </c>
    </row>
    <row r="62" spans="1:8" hidden="1" x14ac:dyDescent="0.2">
      <c r="A62" s="18"/>
      <c r="B62" s="58" t="s">
        <v>33</v>
      </c>
      <c r="C62" s="59" t="str">
        <f>+IF(C61="NA","NA",IF(D14&lt;=0,"NA",(F32-F16+F14)/D14))</f>
        <v>NA</v>
      </c>
      <c r="D62" s="47"/>
      <c r="E62" s="60" t="s">
        <v>34</v>
      </c>
      <c r="F62" s="61" t="str">
        <f>+IF(F61="NA","NA",IF(E14&lt;=0,"NA",(F32-F16+F14)/E14))</f>
        <v>NA</v>
      </c>
    </row>
    <row r="63" spans="1:8" hidden="1" x14ac:dyDescent="0.2">
      <c r="A63" s="18"/>
      <c r="B63" s="62" t="s">
        <v>35</v>
      </c>
      <c r="C63" s="63" t="str">
        <f>+IF(C61="NA","NA",IF(D14&lt;=0,"NA",(F54-F16+F14)/D14))</f>
        <v>NA</v>
      </c>
      <c r="D63" s="33"/>
      <c r="E63" s="64" t="s">
        <v>36</v>
      </c>
      <c r="F63" s="65" t="str">
        <f>+IF(F61="NA","NA",IF(E14&lt;=0,"NA",(F54-F16+F14)/E14))</f>
        <v>NA</v>
      </c>
    </row>
    <row r="69" spans="2:3" x14ac:dyDescent="0.2">
      <c r="B69" s="94" t="s">
        <v>47</v>
      </c>
    </row>
    <row r="70" spans="2:3" x14ac:dyDescent="0.2">
      <c r="B70" s="95" t="s">
        <v>68</v>
      </c>
      <c r="C70" s="95"/>
    </row>
    <row r="71" spans="2:3" x14ac:dyDescent="0.2">
      <c r="B71" s="2" t="s">
        <v>69</v>
      </c>
    </row>
    <row r="72" spans="2:3" x14ac:dyDescent="0.2">
      <c r="B72" s="2" t="s">
        <v>70</v>
      </c>
    </row>
  </sheetData>
  <sheetProtection sheet="1" objects="1" scenarios="1"/>
  <mergeCells count="16">
    <mergeCell ref="B70:C70"/>
    <mergeCell ref="B58:C58"/>
    <mergeCell ref="B35:C35"/>
    <mergeCell ref="B1:H1"/>
    <mergeCell ref="B2:H3"/>
    <mergeCell ref="B5:E5"/>
    <mergeCell ref="B8:E8"/>
    <mergeCell ref="B9:E9"/>
    <mergeCell ref="B10:E10"/>
    <mergeCell ref="B11:E11"/>
    <mergeCell ref="B6:C6"/>
    <mergeCell ref="E57:G57"/>
    <mergeCell ref="E58:G58"/>
    <mergeCell ref="B36:C36"/>
    <mergeCell ref="B60:F60"/>
    <mergeCell ref="B57:C57"/>
  </mergeCells>
  <hyperlinks>
    <hyperlink ref="B2:G2" r:id="rId1" display="OSU Enterprise Budget Software has more information on the cost and returns for growing wheat."/>
    <hyperlink ref="B70:C70" r:id="rId2" display="Contact Roger Sahs"/>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2024-02-13T16:12:50Z</dcterms:modified>
</cp:coreProperties>
</file>