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Group\Common\Enterprise budgets spring 2023\Simple\Final\"/>
    </mc:Choice>
  </mc:AlternateContent>
  <bookViews>
    <workbookView xWindow="0" yWindow="0" windowWidth="28800" windowHeight="12300"/>
  </bookViews>
  <sheets>
    <sheet name="Sheet1" sheetId="1" r:id="rId1"/>
  </sheets>
  <definedNames>
    <definedName name="crop_price">Sheet1!#REF!</definedName>
    <definedName name="Crop_Yield">Sheet1!#REF!</definedName>
    <definedName name="_xlnm.Print_Area" localSheetId="0">Sheet1!$A$1:$H$84</definedName>
  </definedNames>
  <calcPr calcId="162913" iterate="1" iterateCount="1"/>
</workbook>
</file>

<file path=xl/calcChain.xml><?xml version="1.0" encoding="utf-8"?>
<calcChain xmlns="http://schemas.openxmlformats.org/spreadsheetml/2006/main">
  <c r="F6" i="1" l="1"/>
  <c r="F19" i="1"/>
  <c r="F20" i="1"/>
  <c r="F22" i="1"/>
  <c r="H59" i="1" l="1"/>
  <c r="H58" i="1"/>
  <c r="G42" i="1" l="1"/>
  <c r="F32" i="1"/>
  <c r="G32" i="1" s="1"/>
  <c r="F31" i="1"/>
  <c r="G31" i="1" s="1"/>
  <c r="F30" i="1"/>
  <c r="G30" i="1" s="1"/>
  <c r="F29" i="1"/>
  <c r="G29" i="1" s="1"/>
  <c r="F28" i="1"/>
  <c r="G28" i="1" s="1"/>
  <c r="F37" i="1"/>
  <c r="F36" i="1"/>
  <c r="F35" i="1"/>
  <c r="F34" i="1"/>
  <c r="F33" i="1"/>
  <c r="G33" i="1" s="1"/>
  <c r="F25" i="1"/>
  <c r="G25" i="1" s="1"/>
  <c r="F24" i="1"/>
  <c r="G24" i="1" s="1"/>
  <c r="F23" i="1"/>
  <c r="G23" i="1" s="1"/>
  <c r="E27" i="1"/>
  <c r="F27" i="1" s="1"/>
  <c r="E26" i="1"/>
  <c r="F26" i="1" s="1"/>
  <c r="F21" i="1"/>
  <c r="G21" i="1" s="1"/>
  <c r="G20" i="1"/>
  <c r="G37" i="1"/>
  <c r="F14" i="1"/>
  <c r="G14" i="1" s="1"/>
  <c r="G26" i="1" l="1"/>
  <c r="H26" i="1"/>
  <c r="G27" i="1"/>
  <c r="H27" i="1"/>
  <c r="H25" i="1"/>
  <c r="H23" i="1"/>
  <c r="H24" i="1"/>
  <c r="H28" i="1"/>
  <c r="C73" i="1"/>
  <c r="F73" i="1"/>
  <c r="H29" i="1"/>
  <c r="H42" i="1"/>
  <c r="G36" i="1"/>
  <c r="G35" i="1"/>
  <c r="G34" i="1"/>
  <c r="H55" i="1" l="1"/>
  <c r="H54" i="1"/>
  <c r="H53" i="1"/>
  <c r="H48" i="1"/>
  <c r="H47" i="1"/>
  <c r="H46" i="1"/>
  <c r="G19" i="1"/>
  <c r="F18" i="1"/>
  <c r="G18" i="1" s="1"/>
  <c r="F15" i="1"/>
  <c r="G15" i="1" s="1"/>
  <c r="H60" i="1" l="1"/>
  <c r="F16" i="1"/>
  <c r="G16" i="1" s="1"/>
  <c r="J21" i="1"/>
  <c r="G22" i="1" l="1"/>
  <c r="E38" i="1"/>
  <c r="H21" i="1"/>
  <c r="H22" i="1" l="1"/>
  <c r="H32" i="1"/>
  <c r="H36" i="1"/>
  <c r="H30" i="1"/>
  <c r="F68" i="1" l="1"/>
  <c r="C68" i="1"/>
  <c r="H37" i="1"/>
  <c r="H19" i="1"/>
  <c r="H15" i="1"/>
  <c r="H14" i="1"/>
  <c r="H20" i="1"/>
  <c r="H31" i="1"/>
  <c r="H18" i="1"/>
  <c r="H34" i="1" l="1"/>
  <c r="H35" i="1"/>
  <c r="H16" i="1"/>
  <c r="H33" i="1" l="1"/>
  <c r="F47" i="1" l="1"/>
  <c r="G47" i="1" s="1"/>
  <c r="F56" i="1"/>
  <c r="G56" i="1" s="1"/>
  <c r="F49" i="1"/>
  <c r="G49" i="1" s="1"/>
  <c r="F54" i="1"/>
  <c r="G54" i="1" s="1"/>
  <c r="F53" i="1"/>
  <c r="G53" i="1" s="1"/>
  <c r="F48" i="1"/>
  <c r="G48" i="1" s="1"/>
  <c r="F58" i="1"/>
  <c r="G58" i="1" s="1"/>
  <c r="F46" i="1"/>
  <c r="F55" i="1"/>
  <c r="G55" i="1" s="1"/>
  <c r="F59" i="1"/>
  <c r="G59" i="1" s="1"/>
  <c r="F38" i="1" l="1"/>
  <c r="H38" i="1" s="1"/>
  <c r="G46" i="1"/>
  <c r="F60" i="1"/>
  <c r="G60" i="1" s="1"/>
  <c r="F39" i="1" l="1"/>
  <c r="F74" i="1" s="1"/>
  <c r="G38" i="1"/>
  <c r="F61" i="1" l="1"/>
  <c r="C75" i="1" s="1"/>
  <c r="G39" i="1"/>
  <c r="F40" i="1"/>
  <c r="G40" i="1" s="1"/>
  <c r="F69" i="1"/>
  <c r="C69" i="1"/>
  <c r="H39" i="1"/>
  <c r="H61" i="1" s="1"/>
  <c r="H62" i="1" s="1"/>
  <c r="C74" i="1"/>
  <c r="C70" i="1" l="1"/>
  <c r="H40" i="1"/>
  <c r="F62" i="1"/>
  <c r="G62" i="1" s="1"/>
  <c r="F75" i="1"/>
  <c r="F70" i="1"/>
  <c r="G61" i="1"/>
</calcChain>
</file>

<file path=xl/comments1.xml><?xml version="1.0" encoding="utf-8"?>
<comments xmlns="http://schemas.openxmlformats.org/spreadsheetml/2006/main">
  <authors>
    <author>Economics Department</author>
    <author>Chris Petermann</author>
    <author>Sahs, Roger Vaughn</author>
  </authors>
  <commentList>
    <comment ref="B5" authorId="0" shapeId="0">
      <text>
        <r>
          <rPr>
            <b/>
            <sz val="10"/>
            <color indexed="81"/>
            <rFont val="Tahoma"/>
            <family val="2"/>
          </rPr>
          <t>Place the cursor over cells with red triangles to read comments.</t>
        </r>
      </text>
    </comment>
    <comment ref="G10" authorId="1" shapeId="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42" authorId="2" shapeId="0">
      <text>
        <r>
          <rPr>
            <b/>
            <sz val="10"/>
            <color indexed="81"/>
            <rFont val="Tahoma"/>
            <family val="2"/>
          </rPr>
          <t>If the standing forage is an improved multi-year forage crop, establishment costs will need to be allocated (averaged) over the expected years of stand-life.</t>
        </r>
      </text>
    </comment>
    <comment ref="B43" authorId="2" shapeId="0">
      <text>
        <r>
          <rPr>
            <b/>
            <sz val="10"/>
            <color indexed="81"/>
            <rFont val="Tahoma"/>
            <family val="2"/>
          </rPr>
          <t>Represents the average amount of capital invested over the ownership period.</t>
        </r>
      </text>
    </comment>
    <comment ref="B44" authorId="2" shapeId="0">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50" authorId="2" shapeId="0">
      <text>
        <r>
          <rPr>
            <b/>
            <sz val="10"/>
            <color indexed="81"/>
            <rFont val="Tahoma"/>
            <family val="2"/>
          </rPr>
          <t>Represents the average amount of capital invested over the ownership period.</t>
        </r>
        <r>
          <rPr>
            <sz val="9"/>
            <color indexed="81"/>
            <rFont val="Tahoma"/>
            <family val="2"/>
          </rPr>
          <t xml:space="preserve">
</t>
        </r>
      </text>
    </comment>
    <comment ref="B51" authorId="2" shapeId="0">
      <text>
        <r>
          <rPr>
            <b/>
            <sz val="10"/>
            <color indexed="81"/>
            <rFont val="Tahoma"/>
            <family val="2"/>
          </rPr>
          <t>You may specify the proportion of the fence investment to be charged to this enterprise.</t>
        </r>
        <r>
          <rPr>
            <sz val="9"/>
            <color indexed="81"/>
            <rFont val="Tahoma"/>
            <family val="2"/>
          </rPr>
          <t xml:space="preserve">
</t>
        </r>
      </text>
    </comment>
    <comment ref="B58" authorId="2" shapeId="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<sst xmlns="http://schemas.openxmlformats.org/spreadsheetml/2006/main" count="122" uniqueCount="87">
  <si>
    <t>Total</t>
  </si>
  <si>
    <t>PRODUCTION</t>
  </si>
  <si>
    <t>Units</t>
  </si>
  <si>
    <t>Price</t>
  </si>
  <si>
    <t>Quantity</t>
  </si>
  <si>
    <t>$/Acre</t>
  </si>
  <si>
    <t>Other Income</t>
  </si>
  <si>
    <t>Total Receipts</t>
  </si>
  <si>
    <t>OPERATING INPUTS</t>
  </si>
  <si>
    <t>Fertilizer</t>
  </si>
  <si>
    <t>Pesticide</t>
  </si>
  <si>
    <t>Crop Insurance</t>
  </si>
  <si>
    <t>Annual Operating Capital</t>
  </si>
  <si>
    <t>Machinery Labor</t>
  </si>
  <si>
    <t>Irrigation Labor</t>
  </si>
  <si>
    <t>Custom Hire</t>
  </si>
  <si>
    <t>Machinery Fuel, Lube, Repairs</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</si>
  <si>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</si>
  <si>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</si>
  <si>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</si>
  <si>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</si>
  <si>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</si>
  <si>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</si>
  <si>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</si>
  <si>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</si>
  <si>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</si>
  <si>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</si>
  <si>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</si>
  <si>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</si>
  <si>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</si>
  <si>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</si>
  <si>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Above Operating Costs</t>
  </si>
  <si>
    <t>Above Total Costs</t>
  </si>
  <si>
    <t>acre</t>
  </si>
  <si>
    <t>dollars</t>
  </si>
  <si>
    <t>hours</t>
  </si>
  <si>
    <t>Proportion Charged</t>
  </si>
  <si>
    <t>Cash Rent</t>
  </si>
  <si>
    <t>Seed</t>
  </si>
  <si>
    <t>Machinery/irrigation</t>
  </si>
  <si>
    <t>Place the cursor over cells with red triangles to read comments.</t>
  </si>
  <si>
    <t>Enter your input values in shaded cells.</t>
  </si>
  <si>
    <t>Date Printed:</t>
  </si>
  <si>
    <t xml:space="preserve">Budget software questions? </t>
  </si>
  <si>
    <t>Owner Operator</t>
  </si>
  <si>
    <t xml:space="preserve"> 1000 acres farmed,  160 acres for this budget</t>
  </si>
  <si>
    <t>Acres</t>
  </si>
  <si>
    <t>lbs/acre</t>
  </si>
  <si>
    <t>Fencing Labor</t>
  </si>
  <si>
    <t>Fencing Repairs</t>
  </si>
  <si>
    <t>Irrigation Fuel, Lube, Repairs</t>
  </si>
  <si>
    <t>CreekCounty - Northeast OK</t>
  </si>
  <si>
    <t>Establishment - Prorated</t>
  </si>
  <si>
    <t>Average Value of Machinery/irrigation</t>
  </si>
  <si>
    <t>Average Value of Fencing</t>
  </si>
  <si>
    <t>Dryland Bermuda Enterprise Budget- Hay only</t>
  </si>
  <si>
    <t>Round Bales</t>
  </si>
  <si>
    <t>Hay</t>
  </si>
  <si>
    <t>tons</t>
  </si>
  <si>
    <t xml:space="preserve">$/Ton </t>
  </si>
  <si>
    <t>Custom Harvest - all operations</t>
  </si>
  <si>
    <t>Custom Mowing</t>
  </si>
  <si>
    <t>Custom Swathing</t>
  </si>
  <si>
    <t>Custom Raking</t>
  </si>
  <si>
    <t>Custom Baling</t>
  </si>
  <si>
    <t>Custom Hauling</t>
  </si>
  <si>
    <t xml:space="preserve">    + $/bale for distance hauling (miles)</t>
  </si>
  <si>
    <t>bale</t>
  </si>
  <si>
    <t>Bales per Acre</t>
  </si>
  <si>
    <t xml:space="preserve"> Hay Break-Even (B-E) Analysis per Ton</t>
  </si>
  <si>
    <t xml:space="preserve">         B-E Price at ton/acre</t>
  </si>
  <si>
    <t>B-E Yield at $/ton</t>
  </si>
  <si>
    <t>Above Operating Costs (ton)</t>
  </si>
  <si>
    <t>Above Total Costs (ton)</t>
  </si>
  <si>
    <t xml:space="preserve"> Hay Break-Even (B-E) Analysis per Bale</t>
  </si>
  <si>
    <t>B-E Yield at $/bale</t>
  </si>
  <si>
    <t>Above Operating Costs (bale)</t>
  </si>
  <si>
    <t>Above Total Costs (bale)</t>
  </si>
  <si>
    <t>Fencing</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</si>
  <si>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</si>
  <si>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 xml:space="preserve">         B-E Price at bale/ac</t>
  </si>
  <si>
    <t>Custom operations</t>
  </si>
  <si>
    <t>% Charged</t>
  </si>
  <si>
    <t>Email Roger Sahs</t>
  </si>
  <si>
    <t>Extension Specialist</t>
  </si>
  <si>
    <t>405.744.7075</t>
  </si>
  <si>
    <t>2023 Oklahoma Perennial Forage Hay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</si>
</sst>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_(&quot;$&quot;* #,##0.00_);_(&quot;$&quot;* \(#,##0.00\);_(&quot;$&quot;* &quot;-&quot;_);_(@_)"/>
  </numFmts>
  <fonts count="18"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18">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pplyProtection="1">
      <alignment horizontal="left"/>
    </xf>
    <xf numFmtId="0" fontId="13" fillId="0" borderId="0" xfId="0" applyFont="1" applyAlignment="1" applyProtection="1">
      <alignment horizontal="center"/>
      <protection locked="0"/>
    </xf>
    <xf numFmtId="0" fontId="10" fillId="0" borderId="0" xfId="0" applyFont="1" applyProtection="1"/>
    <xf numFmtId="0" fontId="14" fillId="0" borderId="0" xfId="0" applyFont="1" applyProtection="1">
      <protection locked="0"/>
    </xf>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44" fontId="5" fillId="0" borderId="0" xfId="0" applyNumberFormat="1" applyFont="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164" fontId="15" fillId="0" borderId="2" xfId="0" applyNumberFormat="1" applyFont="1" applyBorder="1"/>
    <xf numFmtId="0" fontId="12" fillId="0" borderId="0" xfId="0" applyFont="1" applyProtection="1"/>
    <xf numFmtId="0" fontId="12" fillId="0" borderId="0" xfId="0" applyFont="1" applyAlignment="1" applyProtection="1">
      <alignment horizontal="center"/>
    </xf>
    <xf numFmtId="14" fontId="5" fillId="0" borderId="0" xfId="0" applyNumberFormat="1" applyFont="1" applyAlignment="1" applyProtection="1">
      <alignment horizontal="center"/>
    </xf>
    <xf numFmtId="0" fontId="5" fillId="0" borderId="0" xfId="0" quotePrefix="1" applyFont="1"/>
    <xf numFmtId="0" fontId="12" fillId="0" borderId="1" xfId="0" applyFont="1" applyBorder="1" applyProtection="1"/>
    <xf numFmtId="0" fontId="5" fillId="0" borderId="1" xfId="0" applyFont="1" applyBorder="1" applyProtection="1"/>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2" xfId="0" applyFont="1" applyBorder="1"/>
    <xf numFmtId="0" fontId="10" fillId="0" borderId="0" xfId="0" applyFont="1" applyAlignment="1" applyProtection="1">
      <alignment horizontal="left"/>
    </xf>
    <xf numFmtId="6" fontId="5" fillId="0" borderId="0" xfId="0" applyNumberFormat="1" applyFont="1" applyAlignment="1" applyProtection="1">
      <alignment horizontal="center"/>
    </xf>
    <xf numFmtId="44" fontId="10" fillId="0" borderId="0" xfId="2" applyFont="1" applyProtection="1"/>
    <xf numFmtId="164" fontId="10" fillId="0" borderId="0" xfId="0" applyNumberFormat="1" applyFont="1"/>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164" fontId="12" fillId="0" borderId="0" xfId="2" applyNumberFormat="1" applyFont="1" applyBorder="1" applyProtection="1"/>
    <xf numFmtId="0" fontId="12" fillId="0" borderId="6" xfId="0" applyFont="1" applyBorder="1" applyAlignment="1" applyProtection="1">
      <alignment horizontal="right"/>
    </xf>
    <xf numFmtId="165" fontId="12" fillId="0" borderId="2" xfId="0" applyNumberFormat="1" applyFont="1" applyBorder="1" applyAlignment="1" applyProtection="1">
      <alignment horizontal="center"/>
    </xf>
    <xf numFmtId="0" fontId="12" fillId="0" borderId="2" xfId="0" applyFont="1" applyBorder="1" applyAlignment="1" applyProtection="1">
      <alignment horizontal="left"/>
    </xf>
    <xf numFmtId="166" fontId="12" fillId="0" borderId="7" xfId="0" applyNumberFormat="1" applyFont="1" applyBorder="1" applyAlignment="1" applyProtection="1">
      <alignment horizontal="center"/>
    </xf>
    <xf numFmtId="0" fontId="5" fillId="0" borderId="8" xfId="0" applyFont="1" applyBorder="1" applyAlignment="1" applyProtection="1">
      <alignment horizontal="right"/>
    </xf>
    <xf numFmtId="0" fontId="5" fillId="0" borderId="0" xfId="0" applyFont="1" applyBorder="1" applyAlignment="1" applyProtection="1">
      <alignment horizontal="right"/>
    </xf>
    <xf numFmtId="165" fontId="5" fillId="0" borderId="9" xfId="2" applyNumberFormat="1" applyFont="1" applyBorder="1" applyAlignment="1" applyProtection="1">
      <alignment horizontal="center"/>
    </xf>
    <xf numFmtId="0" fontId="5" fillId="0" borderId="10" xfId="0" applyFont="1" applyBorder="1" applyAlignment="1" applyProtection="1">
      <alignment horizontal="right"/>
    </xf>
    <xf numFmtId="0" fontId="5" fillId="0" borderId="1" xfId="0" applyFont="1" applyBorder="1" applyAlignment="1" applyProtection="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166" fontId="10" fillId="2" borderId="12" xfId="1"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10" fillId="0" borderId="0" xfId="0" applyFont="1" applyProtection="1">
      <protection locked="0"/>
    </xf>
    <xf numFmtId="44" fontId="12" fillId="0" borderId="0" xfId="0" applyNumberFormat="1" applyFont="1" applyAlignment="1" applyProtection="1">
      <alignment horizontal="center"/>
    </xf>
    <xf numFmtId="44" fontId="12" fillId="0" borderId="3" xfId="2" applyNumberFormat="1" applyFont="1" applyBorder="1" applyProtection="1"/>
    <xf numFmtId="49" fontId="12" fillId="0" borderId="2" xfId="0" applyNumberFormat="1" applyFont="1" applyBorder="1" applyAlignment="1" applyProtection="1">
      <alignment horizontal="center"/>
    </xf>
    <xf numFmtId="0" fontId="5" fillId="0" borderId="3" xfId="0" applyFont="1" applyBorder="1"/>
    <xf numFmtId="167" fontId="10" fillId="2" borderId="12" xfId="2" applyNumberFormat="1" applyFont="1" applyFill="1" applyBorder="1" applyProtection="1">
      <protection locked="0"/>
    </xf>
    <xf numFmtId="44" fontId="15" fillId="0" borderId="2" xfId="0" applyNumberFormat="1" applyFont="1" applyBorder="1"/>
    <xf numFmtId="0" fontId="10" fillId="0" borderId="0" xfId="3" applyFont="1" applyAlignment="1" applyProtection="1"/>
    <xf numFmtId="166" fontId="10" fillId="2" borderId="12" xfId="3" applyNumberFormat="1" applyFont="1" applyFill="1" applyBorder="1" applyAlignment="1" applyProtection="1">
      <alignment horizontal="center"/>
      <protection locked="0"/>
    </xf>
    <xf numFmtId="166" fontId="10" fillId="0" borderId="0" xfId="1" applyNumberFormat="1" applyFont="1" applyAlignment="1" applyProtection="1">
      <alignment horizontal="right"/>
    </xf>
    <xf numFmtId="44" fontId="15" fillId="0" borderId="3" xfId="0" applyNumberFormat="1" applyFont="1" applyBorder="1"/>
    <xf numFmtId="166" fontId="5" fillId="0" borderId="0" xfId="0" applyNumberFormat="1" applyFont="1" applyAlignment="1">
      <alignment horizontal="center"/>
    </xf>
    <xf numFmtId="166" fontId="5" fillId="0" borderId="1"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0" xfId="2" applyNumberFormat="1" applyFont="1" applyBorder="1" applyAlignment="1" applyProtection="1">
      <alignment horizontal="center"/>
    </xf>
    <xf numFmtId="166" fontId="5" fillId="0" borderId="1" xfId="0" applyNumberFormat="1" applyFont="1" applyBorder="1" applyAlignment="1">
      <alignment horizontal="center"/>
    </xf>
    <xf numFmtId="2" fontId="10" fillId="0" borderId="0" xfId="1" applyNumberFormat="1" applyFont="1" applyFill="1" applyBorder="1" applyAlignment="1" applyProtection="1">
      <alignment horizontal="right"/>
    </xf>
    <xf numFmtId="44" fontId="10" fillId="2" borderId="13" xfId="2" applyFont="1" applyFill="1" applyBorder="1" applyAlignment="1" applyProtection="1">
      <protection locked="0"/>
    </xf>
    <xf numFmtId="0" fontId="5" fillId="0" borderId="0" xfId="0" applyFont="1" applyBorder="1" applyProtection="1">
      <protection locked="0"/>
    </xf>
    <xf numFmtId="0" fontId="5" fillId="0" borderId="0" xfId="0" applyFont="1" applyProtection="1">
      <protection locked="0"/>
    </xf>
    <xf numFmtId="1" fontId="10" fillId="2" borderId="12" xfId="1" applyNumberFormat="1" applyFont="1" applyFill="1" applyBorder="1" applyAlignment="1" applyProtection="1">
      <alignment horizontal="right"/>
      <protection locked="0"/>
    </xf>
    <xf numFmtId="0" fontId="5" fillId="0" borderId="0" xfId="0" applyFont="1" applyAlignment="1">
      <alignment horizontal="right"/>
    </xf>
    <xf numFmtId="9" fontId="5" fillId="2" borderId="12" xfId="2" applyNumberFormat="1" applyFont="1" applyFill="1" applyBorder="1" applyAlignment="1" applyProtection="1">
      <alignment horizontal="center"/>
      <protection locked="0"/>
    </xf>
    <xf numFmtId="0" fontId="10" fillId="0" borderId="0" xfId="0" applyFont="1" applyAlignment="1" applyProtection="1">
      <alignment horizontal="left"/>
    </xf>
    <xf numFmtId="0" fontId="5" fillId="2" borderId="4" xfId="0" applyFont="1" applyFill="1" applyBorder="1" applyAlignment="1" applyProtection="1">
      <protection locked="0"/>
    </xf>
    <xf numFmtId="0" fontId="0" fillId="0" borderId="5" xfId="0" applyBorder="1" applyAlignment="1" applyProtection="1">
      <protection locked="0"/>
    </xf>
    <xf numFmtId="0" fontId="10" fillId="0" borderId="0" xfId="0" applyFont="1" applyAlignment="1" applyProtection="1">
      <alignment horizontal="left"/>
    </xf>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7" fillId="0" borderId="0" xfId="3" applyFont="1" applyAlignment="1" applyProtection="1"/>
    <xf numFmtId="0" fontId="9" fillId="0" borderId="0" xfId="0" applyFont="1" applyAlignment="1"/>
    <xf numFmtId="0" fontId="10" fillId="2" borderId="12" xfId="0" applyFont="1" applyFill="1" applyBorder="1" applyAlignment="1" applyProtection="1">
      <protection locked="0"/>
    </xf>
    <xf numFmtId="0" fontId="11" fillId="2" borderId="12" xfId="0" applyFont="1" applyFill="1" applyBorder="1" applyAlignment="1" applyProtection="1">
      <protection locked="0"/>
    </xf>
    <xf numFmtId="0" fontId="10" fillId="2" borderId="12" xfId="0" applyFont="1" applyFill="1" applyBorder="1" applyAlignment="1" applyProtection="1">
      <alignment horizontal="left"/>
      <protection locked="0"/>
    </xf>
    <xf numFmtId="0" fontId="9" fillId="2" borderId="12" xfId="0" applyFont="1" applyFill="1" applyBorder="1" applyAlignment="1" applyProtection="1">
      <protection locked="0"/>
    </xf>
    <xf numFmtId="0" fontId="5" fillId="2" borderId="12" xfId="0" applyFont="1" applyFill="1" applyBorder="1" applyAlignment="1" applyProtection="1">
      <protection locked="0"/>
    </xf>
    <xf numFmtId="0" fontId="12" fillId="0" borderId="4" xfId="0" applyFont="1" applyBorder="1" applyAlignment="1" applyProtection="1">
      <alignment horizontal="center"/>
    </xf>
    <xf numFmtId="0" fontId="0" fillId="0" borderId="3" xfId="0" applyBorder="1" applyAlignment="1"/>
    <xf numFmtId="0" fontId="0" fillId="0" borderId="5" xfId="0" applyBorder="1" applyAlignment="1"/>
    <xf numFmtId="0" fontId="10" fillId="2" borderId="4" xfId="0" applyFont="1" applyFill="1" applyBorder="1" applyAlignment="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77</xdr:row>
      <xdr:rowOff>9525</xdr:rowOff>
    </xdr:from>
    <xdr:to>
      <xdr:col>7</xdr:col>
      <xdr:colOff>981075</xdr:colOff>
      <xdr:row>79</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238125</xdr:colOff>
      <xdr:row>2</xdr:row>
      <xdr:rowOff>95250</xdr:rowOff>
    </xdr:from>
    <xdr:to>
      <xdr:col>7</xdr:col>
      <xdr:colOff>876300</xdr:colOff>
      <xdr:row>5</xdr:row>
      <xdr:rowOff>192141</xdr:rowOff>
    </xdr:to>
    <xdr:pic>
      <xdr:nvPicPr>
        <xdr:cNvPr id="4" name="Picture 3"/>
        <xdr:cNvPicPr>
          <a:picLocks noChangeAspect="1"/>
        </xdr:cNvPicPr>
      </xdr:nvPicPr>
      <xdr:blipFill>
        <a:blip xmlns:r="http://schemas.openxmlformats.org/officeDocument/2006/relationships" r:embed="rId1"/>
        <a:stretch>
          <a:fillRect/>
        </a:stretch>
      </xdr:blipFill>
      <xdr:spPr>
        <a:xfrm>
          <a:off x="6324600" y="1104900"/>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85"/>
  <sheetViews>
    <sheetView showGridLines="0" tabSelected="1" zoomScaleNormal="100" workbookViewId="0"/>
  </sheetViews>
  <sheetFormatPr defaultRowHeight="15" x14ac:dyDescent="0.2"/>
  <cols>
    <col min="1" max="1" width="4.5703125" style="2" customWidth="1"/>
    <col min="2" max="2" width="32.140625" style="2" customWidth="1"/>
    <col min="3" max="3" width="10.7109375" style="2" customWidth="1"/>
    <col min="4" max="4" width="12.7109375" style="2" customWidth="1"/>
    <col min="5" max="6" width="15.5703125" style="2" customWidth="1"/>
    <col min="7" max="7" width="12.42578125" style="2" customWidth="1"/>
    <col min="8" max="8" width="16.85546875" style="2" customWidth="1"/>
    <col min="9" max="9" width="9.140625" style="2"/>
    <col min="10" max="10" width="0" style="2" hidden="1" customWidth="1"/>
    <col min="11" max="16384" width="9.140625" style="2"/>
  </cols>
  <sheetData>
    <row r="1" spans="1:15" ht="39.950000000000003" customHeight="1" x14ac:dyDescent="0.45">
      <c r="B1" s="104" t="s">
        <v>86</v>
      </c>
      <c r="C1" s="104"/>
      <c r="D1" s="104"/>
      <c r="E1" s="104"/>
      <c r="F1" s="104"/>
      <c r="G1" s="104"/>
      <c r="H1" s="104"/>
    </row>
    <row r="2" spans="1:15" ht="39.950000000000003" customHeight="1" x14ac:dyDescent="0.2">
      <c r="B2" s="105" t="s">
        <v>79</v>
      </c>
      <c r="C2" s="106"/>
      <c r="D2" s="106"/>
      <c r="E2" s="106"/>
      <c r="F2" s="106"/>
      <c r="G2" s="106"/>
      <c r="H2" s="106"/>
    </row>
    <row r="3" spans="1:15" ht="15.75" customHeight="1" x14ac:dyDescent="0.2">
      <c r="A3" s="3"/>
      <c r="B3" s="106"/>
      <c r="C3" s="106"/>
      <c r="D3" s="106"/>
      <c r="E3" s="106"/>
      <c r="F3" s="106"/>
      <c r="G3" s="106"/>
      <c r="H3" s="106"/>
    </row>
    <row r="4" spans="1:15" ht="15.75" customHeight="1" x14ac:dyDescent="0.2">
      <c r="M4" s="4"/>
      <c r="N4" s="4"/>
      <c r="O4" s="4"/>
    </row>
    <row r="5" spans="1:15" ht="15.75" customHeight="1" x14ac:dyDescent="0.2">
      <c r="B5" s="103" t="s">
        <v>40</v>
      </c>
      <c r="C5" s="108"/>
      <c r="D5" s="108"/>
      <c r="E5" s="108"/>
      <c r="F5" s="63" t="s">
        <v>42</v>
      </c>
      <c r="O5" s="1"/>
    </row>
    <row r="6" spans="1:15" ht="15.75" customHeight="1" x14ac:dyDescent="0.2">
      <c r="A6" s="1"/>
      <c r="B6" s="111" t="s">
        <v>41</v>
      </c>
      <c r="C6" s="112"/>
      <c r="D6" s="1"/>
      <c r="E6" s="1"/>
      <c r="F6" s="64">
        <f ca="1">TODAY()</f>
        <v>44979</v>
      </c>
    </row>
    <row r="7" spans="1:15" ht="15.75" customHeight="1" x14ac:dyDescent="0.2">
      <c r="A7" s="1"/>
      <c r="B7" s="1"/>
      <c r="C7" s="1"/>
      <c r="D7" s="1"/>
      <c r="E7" s="1"/>
      <c r="F7" s="3"/>
      <c r="G7" s="3"/>
    </row>
    <row r="8" spans="1:15" x14ac:dyDescent="0.2">
      <c r="B8" s="109" t="s">
        <v>55</v>
      </c>
      <c r="C8" s="110"/>
      <c r="D8" s="110"/>
      <c r="E8" s="110"/>
      <c r="F8" s="5" t="s">
        <v>46</v>
      </c>
      <c r="G8" s="76">
        <v>160</v>
      </c>
    </row>
    <row r="9" spans="1:15" ht="15.75" x14ac:dyDescent="0.25">
      <c r="A9" s="6"/>
      <c r="B9" s="109" t="s">
        <v>45</v>
      </c>
      <c r="C9" s="110"/>
      <c r="D9" s="110"/>
      <c r="E9" s="110"/>
      <c r="F9" s="5" t="s">
        <v>68</v>
      </c>
      <c r="G9" s="85">
        <v>4</v>
      </c>
    </row>
    <row r="10" spans="1:15" x14ac:dyDescent="0.2">
      <c r="A10" s="8"/>
      <c r="B10" s="109" t="s">
        <v>56</v>
      </c>
      <c r="C10" s="110"/>
      <c r="D10" s="110"/>
      <c r="E10" s="110"/>
      <c r="F10" s="98" t="s">
        <v>82</v>
      </c>
      <c r="G10" s="99">
        <v>1</v>
      </c>
    </row>
    <row r="11" spans="1:15" x14ac:dyDescent="0.2">
      <c r="A11" s="9"/>
      <c r="B11" s="111"/>
      <c r="C11" s="110"/>
      <c r="D11" s="110"/>
      <c r="E11" s="110"/>
      <c r="F11" s="7"/>
    </row>
    <row r="12" spans="1:15" ht="15.75" x14ac:dyDescent="0.25">
      <c r="A12" s="9"/>
      <c r="B12" s="9"/>
      <c r="C12" s="9"/>
      <c r="D12" s="9"/>
      <c r="E12" s="10"/>
      <c r="F12" s="11"/>
      <c r="H12" s="12"/>
    </row>
    <row r="13" spans="1:15" ht="15.75" x14ac:dyDescent="0.25">
      <c r="A13" s="13" t="s">
        <v>1</v>
      </c>
      <c r="B13" s="14"/>
      <c r="C13" s="15" t="s">
        <v>2</v>
      </c>
      <c r="D13" s="15" t="s">
        <v>3</v>
      </c>
      <c r="E13" s="16" t="s">
        <v>4</v>
      </c>
      <c r="F13" s="17" t="s">
        <v>5</v>
      </c>
      <c r="G13" s="16" t="s">
        <v>59</v>
      </c>
      <c r="H13" s="80" t="s">
        <v>0</v>
      </c>
    </row>
    <row r="14" spans="1:15" x14ac:dyDescent="0.2">
      <c r="A14" s="18"/>
      <c r="B14" s="77" t="s">
        <v>57</v>
      </c>
      <c r="C14" s="19" t="s">
        <v>58</v>
      </c>
      <c r="D14" s="66">
        <v>120</v>
      </c>
      <c r="E14" s="69">
        <v>2.5</v>
      </c>
      <c r="F14" s="20">
        <f>IF($G$8=0,0,ROUND(ROUND(D14,2)*ROUND(E14,2),2))</f>
        <v>300</v>
      </c>
      <c r="G14" s="21">
        <f>IF($E$14=0,0,+F14/$E$14)</f>
        <v>120</v>
      </c>
      <c r="H14" s="22">
        <f>$G$8*$F14</f>
        <v>48000</v>
      </c>
    </row>
    <row r="15" spans="1:15" x14ac:dyDescent="0.2">
      <c r="A15" s="18"/>
      <c r="B15" s="2" t="s">
        <v>6</v>
      </c>
      <c r="C15" s="19" t="s">
        <v>33</v>
      </c>
      <c r="D15" s="66">
        <v>0</v>
      </c>
      <c r="E15" s="23">
        <v>1</v>
      </c>
      <c r="F15" s="20">
        <f>IF($G$8=0,0,ROUND(D15*E15,2))</f>
        <v>0</v>
      </c>
      <c r="G15" s="21">
        <f>IF($E$14=0,0,+F15/$E$14)</f>
        <v>0</v>
      </c>
      <c r="H15" s="22">
        <f>$G$8*$F15</f>
        <v>0</v>
      </c>
    </row>
    <row r="16" spans="1:15" ht="15.75" x14ac:dyDescent="0.25">
      <c r="A16" s="13" t="s">
        <v>7</v>
      </c>
      <c r="B16" s="14"/>
      <c r="C16" s="24"/>
      <c r="D16" s="25"/>
      <c r="E16" s="14"/>
      <c r="F16" s="26">
        <f>SUM(F14:F15)</f>
        <v>300</v>
      </c>
      <c r="G16" s="83">
        <f>IF($E$14=0,0,+F16/$E$14)</f>
        <v>120</v>
      </c>
      <c r="H16" s="27">
        <f>$G$8*$F16</f>
        <v>48000</v>
      </c>
    </row>
    <row r="17" spans="1:10" ht="15.75" x14ac:dyDescent="0.25">
      <c r="A17" s="28" t="s">
        <v>8</v>
      </c>
      <c r="B17" s="18"/>
      <c r="C17" s="29"/>
      <c r="D17" s="29"/>
      <c r="E17" s="29"/>
      <c r="F17" s="78"/>
      <c r="H17" s="22"/>
    </row>
    <row r="18" spans="1:10" x14ac:dyDescent="0.2">
      <c r="A18" s="18"/>
      <c r="B18" s="2" t="s">
        <v>38</v>
      </c>
      <c r="C18" s="30" t="s">
        <v>47</v>
      </c>
      <c r="D18" s="65">
        <v>0</v>
      </c>
      <c r="E18" s="69">
        <v>0</v>
      </c>
      <c r="F18" s="20">
        <f>IF($G$8=0,0,ROUND(ROUND(D18,2)*ROUND(E18,2),2))</f>
        <v>0</v>
      </c>
      <c r="G18" s="21">
        <f t="shared" ref="G18:G42" si="0">IF($E$14=0,0,+F18/$E$14)</f>
        <v>0</v>
      </c>
      <c r="H18" s="22">
        <f>$G$8*$F18</f>
        <v>0</v>
      </c>
    </row>
    <row r="19" spans="1:10" x14ac:dyDescent="0.2">
      <c r="A19" s="18"/>
      <c r="B19" s="31" t="s">
        <v>9</v>
      </c>
      <c r="C19" s="19" t="s">
        <v>33</v>
      </c>
      <c r="D19" s="67">
        <v>102</v>
      </c>
      <c r="E19" s="23">
        <v>1</v>
      </c>
      <c r="F19" s="20">
        <f>IF($G$8=0,0,ROUND(D19*E19,2))</f>
        <v>102</v>
      </c>
      <c r="G19" s="21">
        <f t="shared" si="0"/>
        <v>40.799999999999997</v>
      </c>
      <c r="H19" s="22">
        <f>$G$8*$F19</f>
        <v>16320</v>
      </c>
    </row>
    <row r="20" spans="1:10" x14ac:dyDescent="0.2">
      <c r="A20" s="18"/>
      <c r="B20" s="2" t="s">
        <v>10</v>
      </c>
      <c r="C20" s="19" t="s">
        <v>33</v>
      </c>
      <c r="D20" s="67">
        <v>5.5</v>
      </c>
      <c r="E20" s="23">
        <v>1</v>
      </c>
      <c r="F20" s="20">
        <f t="shared" ref="F20:F25" si="1">IF($G$8=0,0,ROUND(D20*E20,2))</f>
        <v>5.5</v>
      </c>
      <c r="G20" s="21">
        <f t="shared" si="0"/>
        <v>2.2000000000000002</v>
      </c>
      <c r="H20" s="22">
        <f>$G$8*$F20</f>
        <v>880</v>
      </c>
    </row>
    <row r="21" spans="1:10" x14ac:dyDescent="0.2">
      <c r="A21" s="18"/>
      <c r="B21" s="31" t="s">
        <v>11</v>
      </c>
      <c r="C21" s="19" t="s">
        <v>33</v>
      </c>
      <c r="D21" s="67">
        <v>0</v>
      </c>
      <c r="E21" s="23">
        <v>1</v>
      </c>
      <c r="F21" s="20">
        <f t="shared" si="1"/>
        <v>0</v>
      </c>
      <c r="G21" s="21">
        <f t="shared" si="0"/>
        <v>0</v>
      </c>
      <c r="H21" s="22">
        <f>$G$8*$F21</f>
        <v>0</v>
      </c>
      <c r="J21" s="2">
        <f>+IF(E14&gt;E21,E14-E21,0)</f>
        <v>1.5</v>
      </c>
    </row>
    <row r="22" spans="1:10" x14ac:dyDescent="0.2">
      <c r="A22" s="18"/>
      <c r="B22" s="2" t="s">
        <v>60</v>
      </c>
      <c r="C22" s="19" t="s">
        <v>33</v>
      </c>
      <c r="D22" s="67">
        <v>158.75</v>
      </c>
      <c r="E22" s="23">
        <v>1</v>
      </c>
      <c r="F22" s="20">
        <f t="shared" si="1"/>
        <v>158.75</v>
      </c>
      <c r="G22" s="21">
        <f t="shared" si="0"/>
        <v>63.5</v>
      </c>
      <c r="H22" s="22">
        <f>$G$8*$F22</f>
        <v>25400</v>
      </c>
    </row>
    <row r="23" spans="1:10" x14ac:dyDescent="0.2">
      <c r="A23" s="18"/>
      <c r="B23" s="84" t="s">
        <v>61</v>
      </c>
      <c r="C23" s="19" t="s">
        <v>33</v>
      </c>
      <c r="D23" s="67">
        <v>0</v>
      </c>
      <c r="E23" s="23">
        <v>1</v>
      </c>
      <c r="F23" s="20">
        <f t="shared" si="1"/>
        <v>0</v>
      </c>
      <c r="G23" s="21">
        <f t="shared" si="0"/>
        <v>0</v>
      </c>
      <c r="H23" s="22">
        <f t="shared" ref="H23:H29" si="2">$G$8*$F23</f>
        <v>0</v>
      </c>
    </row>
    <row r="24" spans="1:10" x14ac:dyDescent="0.2">
      <c r="A24" s="18"/>
      <c r="B24" s="84" t="s">
        <v>62</v>
      </c>
      <c r="C24" s="19" t="s">
        <v>33</v>
      </c>
      <c r="D24" s="67">
        <v>0</v>
      </c>
      <c r="E24" s="23">
        <v>1</v>
      </c>
      <c r="F24" s="20">
        <f t="shared" si="1"/>
        <v>0</v>
      </c>
      <c r="G24" s="21">
        <f t="shared" si="0"/>
        <v>0</v>
      </c>
      <c r="H24" s="22">
        <f t="shared" si="2"/>
        <v>0</v>
      </c>
    </row>
    <row r="25" spans="1:10" x14ac:dyDescent="0.2">
      <c r="A25" s="18"/>
      <c r="B25" s="84" t="s">
        <v>63</v>
      </c>
      <c r="C25" s="19" t="s">
        <v>33</v>
      </c>
      <c r="D25" s="67">
        <v>0</v>
      </c>
      <c r="E25" s="23">
        <v>1</v>
      </c>
      <c r="F25" s="20">
        <f t="shared" si="1"/>
        <v>0</v>
      </c>
      <c r="G25" s="21">
        <f t="shared" si="0"/>
        <v>0</v>
      </c>
      <c r="H25" s="22">
        <f t="shared" si="2"/>
        <v>0</v>
      </c>
    </row>
    <row r="26" spans="1:10" x14ac:dyDescent="0.2">
      <c r="A26" s="18"/>
      <c r="B26" s="84" t="s">
        <v>64</v>
      </c>
      <c r="C26" s="19" t="s">
        <v>67</v>
      </c>
      <c r="D26" s="67">
        <v>0</v>
      </c>
      <c r="E26" s="86">
        <f>+G9</f>
        <v>4</v>
      </c>
      <c r="F26" s="20">
        <f t="shared" ref="F26:F31" si="3">IF($G$8=0,0,ROUND(ROUND(D26,2)*ROUND(E26,2),2))</f>
        <v>0</v>
      </c>
      <c r="G26" s="21">
        <f t="shared" si="0"/>
        <v>0</v>
      </c>
      <c r="H26" s="22">
        <f t="shared" si="2"/>
        <v>0</v>
      </c>
    </row>
    <row r="27" spans="1:10" x14ac:dyDescent="0.2">
      <c r="A27" s="18"/>
      <c r="B27" s="2" t="s">
        <v>65</v>
      </c>
      <c r="C27" s="19" t="s">
        <v>67</v>
      </c>
      <c r="D27" s="67">
        <v>0</v>
      </c>
      <c r="E27" s="86">
        <f>+G9</f>
        <v>4</v>
      </c>
      <c r="F27" s="20">
        <f t="shared" si="3"/>
        <v>0</v>
      </c>
      <c r="G27" s="21">
        <f t="shared" si="0"/>
        <v>0</v>
      </c>
      <c r="H27" s="22">
        <f t="shared" si="2"/>
        <v>0</v>
      </c>
    </row>
    <row r="28" spans="1:10" x14ac:dyDescent="0.2">
      <c r="A28" s="18"/>
      <c r="B28" s="84" t="s">
        <v>66</v>
      </c>
      <c r="C28" s="19"/>
      <c r="D28" s="67">
        <v>1.5</v>
      </c>
      <c r="E28" s="97">
        <v>0</v>
      </c>
      <c r="F28" s="20">
        <f t="shared" si="3"/>
        <v>0</v>
      </c>
      <c r="G28" s="21">
        <f t="shared" si="0"/>
        <v>0</v>
      </c>
      <c r="H28" s="22">
        <f t="shared" si="2"/>
        <v>0</v>
      </c>
    </row>
    <row r="29" spans="1:10" x14ac:dyDescent="0.2">
      <c r="A29" s="18"/>
      <c r="B29" s="2" t="s">
        <v>13</v>
      </c>
      <c r="C29" s="19" t="s">
        <v>35</v>
      </c>
      <c r="D29" s="67">
        <v>18.25</v>
      </c>
      <c r="E29" s="70">
        <v>0</v>
      </c>
      <c r="F29" s="20">
        <f t="shared" si="3"/>
        <v>0</v>
      </c>
      <c r="G29" s="21">
        <f t="shared" si="0"/>
        <v>0</v>
      </c>
      <c r="H29" s="22">
        <f t="shared" si="2"/>
        <v>0</v>
      </c>
    </row>
    <row r="30" spans="1:10" x14ac:dyDescent="0.2">
      <c r="A30" s="18"/>
      <c r="B30" s="2" t="s">
        <v>48</v>
      </c>
      <c r="C30" s="19" t="s">
        <v>35</v>
      </c>
      <c r="D30" s="67">
        <v>18.25</v>
      </c>
      <c r="E30" s="70">
        <v>0</v>
      </c>
      <c r="F30" s="20">
        <f t="shared" si="3"/>
        <v>0</v>
      </c>
      <c r="G30" s="21">
        <f t="shared" si="0"/>
        <v>0</v>
      </c>
      <c r="H30" s="22">
        <f t="shared" ref="H30:H40" si="4">$G$8*$F30</f>
        <v>0</v>
      </c>
    </row>
    <row r="31" spans="1:10" x14ac:dyDescent="0.2">
      <c r="A31" s="18"/>
      <c r="B31" s="2" t="s">
        <v>14</v>
      </c>
      <c r="C31" s="19" t="s">
        <v>35</v>
      </c>
      <c r="D31" s="67">
        <v>18.25</v>
      </c>
      <c r="E31" s="70">
        <v>0</v>
      </c>
      <c r="F31" s="20">
        <f t="shared" si="3"/>
        <v>0</v>
      </c>
      <c r="G31" s="21">
        <f t="shared" si="0"/>
        <v>0</v>
      </c>
      <c r="H31" s="22">
        <f t="shared" si="4"/>
        <v>0</v>
      </c>
    </row>
    <row r="32" spans="1:10" x14ac:dyDescent="0.2">
      <c r="A32" s="18"/>
      <c r="B32" s="2" t="s">
        <v>15</v>
      </c>
      <c r="C32" s="19" t="s">
        <v>33</v>
      </c>
      <c r="D32" s="67">
        <v>24</v>
      </c>
      <c r="E32" s="23">
        <v>1</v>
      </c>
      <c r="F32" s="20">
        <f t="shared" ref="F32" si="5">IF($G$8=0,0,ROUND(D32*E32,2))</f>
        <v>24</v>
      </c>
      <c r="G32" s="21">
        <f t="shared" si="0"/>
        <v>9.6</v>
      </c>
      <c r="H32" s="22">
        <f t="shared" si="4"/>
        <v>3840</v>
      </c>
    </row>
    <row r="33" spans="1:8" x14ac:dyDescent="0.2">
      <c r="A33" s="18"/>
      <c r="B33" s="2" t="s">
        <v>16</v>
      </c>
      <c r="C33" s="19" t="s">
        <v>33</v>
      </c>
      <c r="D33" s="67">
        <v>0</v>
      </c>
      <c r="E33" s="23">
        <v>1</v>
      </c>
      <c r="F33" s="20">
        <f t="shared" ref="F33:F37" si="6">IF($G$8=0,0,ROUND(D33*E33,2))</f>
        <v>0</v>
      </c>
      <c r="G33" s="21">
        <f t="shared" si="0"/>
        <v>0</v>
      </c>
      <c r="H33" s="22">
        <f t="shared" si="4"/>
        <v>0</v>
      </c>
    </row>
    <row r="34" spans="1:8" x14ac:dyDescent="0.2">
      <c r="A34" s="18"/>
      <c r="B34" s="2" t="s">
        <v>49</v>
      </c>
      <c r="C34" s="19" t="s">
        <v>33</v>
      </c>
      <c r="D34" s="65">
        <v>0</v>
      </c>
      <c r="E34" s="23">
        <v>1</v>
      </c>
      <c r="F34" s="20">
        <f t="shared" si="6"/>
        <v>0</v>
      </c>
      <c r="G34" s="21">
        <f t="shared" si="0"/>
        <v>0</v>
      </c>
      <c r="H34" s="22">
        <f t="shared" si="4"/>
        <v>0</v>
      </c>
    </row>
    <row r="35" spans="1:8" x14ac:dyDescent="0.2">
      <c r="A35" s="18"/>
      <c r="B35" s="2" t="s">
        <v>50</v>
      </c>
      <c r="C35" s="19" t="s">
        <v>33</v>
      </c>
      <c r="D35" s="67">
        <v>0</v>
      </c>
      <c r="E35" s="23">
        <v>1</v>
      </c>
      <c r="F35" s="20">
        <f t="shared" si="6"/>
        <v>0</v>
      </c>
      <c r="G35" s="21">
        <f t="shared" si="0"/>
        <v>0</v>
      </c>
      <c r="H35" s="22">
        <f t="shared" si="4"/>
        <v>0</v>
      </c>
    </row>
    <row r="36" spans="1:8" x14ac:dyDescent="0.2">
      <c r="A36" s="18"/>
      <c r="B36" s="2" t="s">
        <v>37</v>
      </c>
      <c r="C36" s="19" t="s">
        <v>33</v>
      </c>
      <c r="D36" s="67">
        <v>0</v>
      </c>
      <c r="E36" s="23">
        <v>1</v>
      </c>
      <c r="F36" s="20">
        <f t="shared" si="6"/>
        <v>0</v>
      </c>
      <c r="G36" s="21">
        <f t="shared" si="0"/>
        <v>0</v>
      </c>
      <c r="H36" s="22">
        <f t="shared" si="4"/>
        <v>0</v>
      </c>
    </row>
    <row r="37" spans="1:8" x14ac:dyDescent="0.2">
      <c r="A37" s="18"/>
      <c r="B37" s="2" t="s">
        <v>17</v>
      </c>
      <c r="C37" s="19" t="s">
        <v>33</v>
      </c>
      <c r="D37" s="94">
        <v>3</v>
      </c>
      <c r="E37" s="23">
        <v>1</v>
      </c>
      <c r="F37" s="20">
        <f t="shared" si="6"/>
        <v>3</v>
      </c>
      <c r="G37" s="21">
        <f t="shared" si="0"/>
        <v>1.2</v>
      </c>
      <c r="H37" s="22">
        <f t="shared" si="4"/>
        <v>480</v>
      </c>
    </row>
    <row r="38" spans="1:8" x14ac:dyDescent="0.2">
      <c r="A38" s="18"/>
      <c r="B38" s="2" t="s">
        <v>12</v>
      </c>
      <c r="C38" s="19" t="s">
        <v>34</v>
      </c>
      <c r="D38" s="68">
        <v>0.08</v>
      </c>
      <c r="E38" s="93">
        <f>+SUM(F18:F37)/2</f>
        <v>146.625</v>
      </c>
      <c r="F38" s="20">
        <f>IF($G$8=0,0,ROUND(ROUND(D38,4)*ROUND(E38,2),2))</f>
        <v>11.73</v>
      </c>
      <c r="G38" s="21">
        <f t="shared" si="0"/>
        <v>4.6920000000000002</v>
      </c>
      <c r="H38" s="22">
        <f t="shared" si="4"/>
        <v>1876.8000000000002</v>
      </c>
    </row>
    <row r="39" spans="1:8" ht="15.75" x14ac:dyDescent="0.25">
      <c r="A39" s="46" t="s">
        <v>18</v>
      </c>
      <c r="D39" s="34"/>
      <c r="E39" s="35"/>
      <c r="F39" s="79">
        <f>SUM(F18:F38)</f>
        <v>304.98</v>
      </c>
      <c r="G39" s="83">
        <f t="shared" si="0"/>
        <v>121.992</v>
      </c>
      <c r="H39" s="37">
        <f t="shared" si="4"/>
        <v>48796.800000000003</v>
      </c>
    </row>
    <row r="40" spans="1:8" ht="15.75" x14ac:dyDescent="0.25">
      <c r="A40" s="38" t="s">
        <v>19</v>
      </c>
      <c r="B40" s="81"/>
      <c r="C40" s="81"/>
      <c r="D40" s="39"/>
      <c r="E40" s="39"/>
      <c r="F40" s="79">
        <f>F16-F39</f>
        <v>-4.9800000000000182</v>
      </c>
      <c r="G40" s="87">
        <f t="shared" si="0"/>
        <v>-1.9920000000000073</v>
      </c>
      <c r="H40" s="37">
        <f t="shared" si="4"/>
        <v>-796.80000000000291</v>
      </c>
    </row>
    <row r="41" spans="1:8" ht="15.75" x14ac:dyDescent="0.25">
      <c r="A41" s="28" t="s">
        <v>20</v>
      </c>
      <c r="B41" s="18"/>
      <c r="C41" s="29"/>
      <c r="D41" s="29" t="s">
        <v>21</v>
      </c>
      <c r="E41" s="18"/>
      <c r="F41" s="29"/>
      <c r="G41" s="40"/>
      <c r="H41" s="22"/>
    </row>
    <row r="42" spans="1:8" ht="15.75" x14ac:dyDescent="0.25">
      <c r="A42" s="28"/>
      <c r="B42" s="103" t="s">
        <v>52</v>
      </c>
      <c r="C42" s="103"/>
      <c r="D42" s="29"/>
      <c r="F42" s="82">
        <v>38</v>
      </c>
      <c r="G42" s="21">
        <f t="shared" si="0"/>
        <v>15.2</v>
      </c>
      <c r="H42" s="22">
        <f>$G$8*$F42</f>
        <v>6080</v>
      </c>
    </row>
    <row r="43" spans="1:8" ht="15.75" x14ac:dyDescent="0.25">
      <c r="A43" s="28"/>
      <c r="B43" s="103" t="s">
        <v>53</v>
      </c>
      <c r="C43" s="103"/>
      <c r="D43" s="29"/>
      <c r="E43" s="71">
        <v>0</v>
      </c>
      <c r="F43" s="29"/>
      <c r="H43" s="22"/>
    </row>
    <row r="44" spans="1:8" ht="15.75" x14ac:dyDescent="0.25">
      <c r="A44" s="28"/>
      <c r="B44" s="2" t="s">
        <v>36</v>
      </c>
      <c r="C44" s="29"/>
      <c r="D44" s="29"/>
      <c r="E44" s="72">
        <v>0</v>
      </c>
      <c r="F44" s="29"/>
      <c r="H44" s="22"/>
    </row>
    <row r="45" spans="1:8" x14ac:dyDescent="0.2">
      <c r="A45" s="18"/>
      <c r="B45" s="2" t="s">
        <v>39</v>
      </c>
      <c r="C45" s="42"/>
      <c r="D45" s="18"/>
      <c r="E45" s="18"/>
      <c r="F45" s="8"/>
      <c r="H45" s="22"/>
    </row>
    <row r="46" spans="1:8" x14ac:dyDescent="0.2">
      <c r="A46" s="18"/>
      <c r="B46" s="2" t="s">
        <v>22</v>
      </c>
      <c r="C46" s="19" t="s">
        <v>34</v>
      </c>
      <c r="D46" s="74">
        <v>7.7499999999999999E-2</v>
      </c>
      <c r="E46" s="18"/>
      <c r="F46" s="43">
        <f>IF($G$8=0,0,H46/$G$8)</f>
        <v>0</v>
      </c>
      <c r="G46" s="21">
        <f t="shared" ref="G46:G49" si="7">IF($E$14=0,0,+F46/$E$14)</f>
        <v>0</v>
      </c>
      <c r="H46" s="44">
        <f>+$E$43*$E$44*D46</f>
        <v>0</v>
      </c>
    </row>
    <row r="47" spans="1:8" x14ac:dyDescent="0.2">
      <c r="A47" s="18"/>
      <c r="B47" s="2" t="s">
        <v>23</v>
      </c>
      <c r="C47" s="19" t="s">
        <v>34</v>
      </c>
      <c r="D47" s="74">
        <v>0.01</v>
      </c>
      <c r="E47" s="18"/>
      <c r="F47" s="43">
        <f>IF($G$8=0,0,H47/$G$8)</f>
        <v>0</v>
      </c>
      <c r="G47" s="21">
        <f t="shared" si="7"/>
        <v>0</v>
      </c>
      <c r="H47" s="44">
        <f t="shared" ref="H47:H48" si="8">+$E$43*$E$44*D47</f>
        <v>0</v>
      </c>
    </row>
    <row r="48" spans="1:8" x14ac:dyDescent="0.2">
      <c r="A48" s="18"/>
      <c r="B48" s="2" t="s">
        <v>24</v>
      </c>
      <c r="C48" s="19" t="s">
        <v>34</v>
      </c>
      <c r="D48" s="74">
        <v>8.5000000000000006E-3</v>
      </c>
      <c r="E48" s="18"/>
      <c r="F48" s="43">
        <f>IF($G$8=0,0,H48/$G$8)</f>
        <v>0</v>
      </c>
      <c r="G48" s="21">
        <f t="shared" si="7"/>
        <v>0</v>
      </c>
      <c r="H48" s="44">
        <f t="shared" si="8"/>
        <v>0</v>
      </c>
    </row>
    <row r="49" spans="1:8" x14ac:dyDescent="0.2">
      <c r="A49" s="18"/>
      <c r="B49" s="2" t="s">
        <v>25</v>
      </c>
      <c r="C49" s="19" t="s">
        <v>34</v>
      </c>
      <c r="D49" s="18"/>
      <c r="E49" s="18"/>
      <c r="F49" s="43">
        <f>IF($G$8=0,0,H49/$G$8)</f>
        <v>0</v>
      </c>
      <c r="G49" s="21">
        <f t="shared" si="7"/>
        <v>0</v>
      </c>
      <c r="H49" s="73">
        <v>0</v>
      </c>
    </row>
    <row r="50" spans="1:8" ht="15.75" x14ac:dyDescent="0.25">
      <c r="A50" s="18"/>
      <c r="B50" s="41" t="s">
        <v>54</v>
      </c>
      <c r="C50" s="29"/>
      <c r="D50" s="29"/>
      <c r="E50" s="71">
        <v>5000</v>
      </c>
      <c r="F50" s="43"/>
      <c r="G50" s="21"/>
      <c r="H50" s="22"/>
    </row>
    <row r="51" spans="1:8" ht="15.75" x14ac:dyDescent="0.25">
      <c r="A51" s="18"/>
      <c r="B51" s="2" t="s">
        <v>36</v>
      </c>
      <c r="C51" s="29"/>
      <c r="D51" s="29"/>
      <c r="E51" s="72">
        <v>0</v>
      </c>
      <c r="F51" s="43"/>
      <c r="G51" s="21"/>
      <c r="H51" s="22"/>
    </row>
    <row r="52" spans="1:8" x14ac:dyDescent="0.2">
      <c r="A52" s="18"/>
      <c r="B52" s="2" t="s">
        <v>78</v>
      </c>
      <c r="C52" s="42"/>
      <c r="D52" s="18"/>
      <c r="E52" s="18"/>
      <c r="F52" s="8"/>
      <c r="H52" s="22"/>
    </row>
    <row r="53" spans="1:8" x14ac:dyDescent="0.2">
      <c r="A53" s="18"/>
      <c r="B53" s="2" t="s">
        <v>22</v>
      </c>
      <c r="C53" s="19" t="s">
        <v>34</v>
      </c>
      <c r="D53" s="74">
        <v>7.7499999999999999E-2</v>
      </c>
      <c r="E53" s="18"/>
      <c r="F53" s="43">
        <f>IF($G$8=0,0,H53/$G$8)</f>
        <v>0</v>
      </c>
      <c r="G53" s="21">
        <f t="shared" ref="G53:G56" si="9">IF($E$14=0,0,+F53/$E$14)</f>
        <v>0</v>
      </c>
      <c r="H53" s="44">
        <f>+$E$50*$E$51*D53</f>
        <v>0</v>
      </c>
    </row>
    <row r="54" spans="1:8" x14ac:dyDescent="0.2">
      <c r="A54" s="18"/>
      <c r="B54" s="2" t="s">
        <v>23</v>
      </c>
      <c r="C54" s="19" t="s">
        <v>34</v>
      </c>
      <c r="D54" s="74">
        <v>0.01</v>
      </c>
      <c r="E54" s="18"/>
      <c r="F54" s="43">
        <f>IF($G$8=0,0,H54/$G$8)</f>
        <v>0</v>
      </c>
      <c r="G54" s="21">
        <f t="shared" si="9"/>
        <v>0</v>
      </c>
      <c r="H54" s="44">
        <f t="shared" ref="H54:H55" si="10">+$E$50*$E$51*D54</f>
        <v>0</v>
      </c>
    </row>
    <row r="55" spans="1:8" x14ac:dyDescent="0.2">
      <c r="A55" s="18"/>
      <c r="B55" s="2" t="s">
        <v>24</v>
      </c>
      <c r="C55" s="19" t="s">
        <v>34</v>
      </c>
      <c r="D55" s="74">
        <v>8.5000000000000006E-3</v>
      </c>
      <c r="E55" s="18"/>
      <c r="F55" s="43">
        <f>IF($G$8=0,0,H55/$G$8)</f>
        <v>0</v>
      </c>
      <c r="G55" s="21">
        <f t="shared" si="9"/>
        <v>0</v>
      </c>
      <c r="H55" s="44">
        <f t="shared" si="10"/>
        <v>0</v>
      </c>
    </row>
    <row r="56" spans="1:8" x14ac:dyDescent="0.2">
      <c r="A56" s="18"/>
      <c r="B56" s="2" t="s">
        <v>25</v>
      </c>
      <c r="C56" s="19" t="s">
        <v>34</v>
      </c>
      <c r="D56" s="18"/>
      <c r="E56" s="18"/>
      <c r="F56" s="43">
        <f>IF($G$8=0,0,H56/$G$8)</f>
        <v>0</v>
      </c>
      <c r="G56" s="21">
        <f t="shared" si="9"/>
        <v>0</v>
      </c>
      <c r="H56" s="73">
        <v>0</v>
      </c>
    </row>
    <row r="57" spans="1:8" x14ac:dyDescent="0.2">
      <c r="A57" s="18"/>
      <c r="B57" s="2" t="s">
        <v>26</v>
      </c>
      <c r="C57" s="19" t="s">
        <v>27</v>
      </c>
      <c r="E57" s="73">
        <v>0</v>
      </c>
      <c r="F57" s="8"/>
      <c r="H57" s="22"/>
    </row>
    <row r="58" spans="1:8" x14ac:dyDescent="0.2">
      <c r="A58" s="18"/>
      <c r="B58" s="2" t="s">
        <v>22</v>
      </c>
      <c r="C58" s="19" t="s">
        <v>34</v>
      </c>
      <c r="D58" s="75">
        <v>0.03</v>
      </c>
      <c r="E58" s="18"/>
      <c r="F58" s="43">
        <f>IF($G$8=0,0,H58/$G$8)</f>
        <v>0</v>
      </c>
      <c r="G58" s="21">
        <f t="shared" ref="G58:G62" si="11">IF($E$14=0,0,+F58/$E$14)</f>
        <v>0</v>
      </c>
      <c r="H58" s="45">
        <f>$E$57*D58*$G$8*$G$9*$G$10</f>
        <v>0</v>
      </c>
    </row>
    <row r="59" spans="1:8" x14ac:dyDescent="0.2">
      <c r="A59" s="18"/>
      <c r="B59" s="2" t="s">
        <v>23</v>
      </c>
      <c r="C59" s="19" t="s">
        <v>34</v>
      </c>
      <c r="D59" s="75">
        <v>4.0000000000000001E-3</v>
      </c>
      <c r="E59" s="18"/>
      <c r="F59" s="43">
        <f>IF($G$8=0,0,H59/$G$8)</f>
        <v>0</v>
      </c>
      <c r="G59" s="21">
        <f t="shared" si="11"/>
        <v>0</v>
      </c>
      <c r="H59" s="45">
        <f>$E$57*D59*$G$8*$G$9*$G$10</f>
        <v>0</v>
      </c>
    </row>
    <row r="60" spans="1:8" ht="15.75" x14ac:dyDescent="0.25">
      <c r="A60" s="46" t="s">
        <v>28</v>
      </c>
      <c r="B60" s="47"/>
      <c r="C60" s="48"/>
      <c r="D60" s="47"/>
      <c r="E60" s="47"/>
      <c r="F60" s="36">
        <f>SUM(F42:F59)</f>
        <v>38</v>
      </c>
      <c r="G60" s="83">
        <f t="shared" si="11"/>
        <v>15.2</v>
      </c>
      <c r="H60" s="37">
        <f>SUM(H42:H59)</f>
        <v>6080</v>
      </c>
    </row>
    <row r="61" spans="1:8" ht="15.75" x14ac:dyDescent="0.25">
      <c r="A61" s="32" t="s">
        <v>29</v>
      </c>
      <c r="B61" s="33"/>
      <c r="C61" s="33"/>
      <c r="D61" s="33"/>
      <c r="E61" s="33"/>
      <c r="F61" s="49">
        <f>F39+F60</f>
        <v>342.98</v>
      </c>
      <c r="G61" s="83">
        <f t="shared" si="11"/>
        <v>137.19200000000001</v>
      </c>
      <c r="H61" s="50">
        <f>H39+H60</f>
        <v>54876.800000000003</v>
      </c>
    </row>
    <row r="62" spans="1:8" ht="15.75" x14ac:dyDescent="0.25">
      <c r="A62" s="38" t="s">
        <v>30</v>
      </c>
      <c r="B62" s="39"/>
      <c r="C62" s="39"/>
      <c r="D62" s="39"/>
      <c r="E62" s="39"/>
      <c r="F62" s="36">
        <f>F16-F61</f>
        <v>-42.980000000000018</v>
      </c>
      <c r="G62" s="83">
        <f t="shared" si="11"/>
        <v>-17.192000000000007</v>
      </c>
      <c r="H62" s="37">
        <f>H16-H61</f>
        <v>-6876.8000000000029</v>
      </c>
    </row>
    <row r="63" spans="1:8" ht="15.75" x14ac:dyDescent="0.25">
      <c r="A63" s="46"/>
      <c r="B63" s="47"/>
      <c r="C63" s="47"/>
      <c r="D63" s="47"/>
      <c r="E63" s="47"/>
      <c r="F63" s="51"/>
      <c r="G63" s="87"/>
      <c r="H63" s="52"/>
    </row>
    <row r="64" spans="1:8" ht="15.75" x14ac:dyDescent="0.25">
      <c r="B64" s="117" t="s">
        <v>51</v>
      </c>
      <c r="C64" s="102"/>
      <c r="D64" s="95"/>
      <c r="E64" s="113" t="s">
        <v>44</v>
      </c>
      <c r="F64" s="112"/>
      <c r="G64" s="112"/>
      <c r="H64" s="52"/>
    </row>
    <row r="65" spans="1:7" ht="15.75" x14ac:dyDescent="0.25">
      <c r="B65" s="101" t="s">
        <v>81</v>
      </c>
      <c r="C65" s="102"/>
      <c r="D65" s="96"/>
      <c r="E65" s="113"/>
      <c r="F65" s="112"/>
      <c r="G65" s="112"/>
    </row>
    <row r="66" spans="1:7" x14ac:dyDescent="0.2">
      <c r="A66" s="18"/>
      <c r="B66" s="18"/>
      <c r="C66" s="18"/>
      <c r="D66" s="18"/>
      <c r="E66" s="18"/>
      <c r="F66" s="18"/>
    </row>
    <row r="67" spans="1:7" ht="15.75" x14ac:dyDescent="0.25">
      <c r="A67" s="18"/>
      <c r="B67" s="114" t="s">
        <v>69</v>
      </c>
      <c r="C67" s="115"/>
      <c r="D67" s="115"/>
      <c r="E67" s="115"/>
      <c r="F67" s="116"/>
    </row>
    <row r="68" spans="1:7" ht="15.75" x14ac:dyDescent="0.25">
      <c r="A68" s="18"/>
      <c r="B68" s="53" t="s">
        <v>71</v>
      </c>
      <c r="C68" s="54">
        <f>IF(F14=0,"NA",+D14)</f>
        <v>120</v>
      </c>
      <c r="D68" s="55" t="s">
        <v>70</v>
      </c>
      <c r="E68" s="14"/>
      <c r="F68" s="56">
        <f>IF(F14=0,"NA",+E14)</f>
        <v>2.5</v>
      </c>
    </row>
    <row r="69" spans="1:7" x14ac:dyDescent="0.2">
      <c r="A69" s="18"/>
      <c r="B69" s="57" t="s">
        <v>72</v>
      </c>
      <c r="C69" s="88">
        <f>+IF(C68="NA","NA",IF(D14&lt;=0,"NA",(F39-F16+F14)/D14))</f>
        <v>2.5415000000000001</v>
      </c>
      <c r="D69" s="47"/>
      <c r="E69" s="58" t="s">
        <v>31</v>
      </c>
      <c r="F69" s="59">
        <f>+IF(F68="NA","NA",IF(E14&lt;=0,"NA",(F39-F16+F14)/E14))</f>
        <v>121.992</v>
      </c>
    </row>
    <row r="70" spans="1:7" x14ac:dyDescent="0.2">
      <c r="A70" s="18"/>
      <c r="B70" s="60" t="s">
        <v>73</v>
      </c>
      <c r="C70" s="89">
        <f>+IF(C68="NA","NA",IF(D14&lt;=0,"NA",(F61-F16+F14)/D14))</f>
        <v>2.858166666666667</v>
      </c>
      <c r="D70" s="33"/>
      <c r="E70" s="61" t="s">
        <v>32</v>
      </c>
      <c r="F70" s="62">
        <f>+IF(F68="NA","NA",IF(E14&lt;=0,"NA",(F61-F16+F14)/E14))</f>
        <v>137.19200000000001</v>
      </c>
    </row>
    <row r="71" spans="1:7" x14ac:dyDescent="0.2">
      <c r="A71" s="18"/>
      <c r="B71" s="58"/>
      <c r="C71" s="90"/>
      <c r="D71" s="47"/>
      <c r="E71" s="58"/>
      <c r="F71" s="91"/>
    </row>
    <row r="72" spans="1:7" ht="15.75" x14ac:dyDescent="0.25">
      <c r="A72" s="18"/>
      <c r="B72" s="114" t="s">
        <v>74</v>
      </c>
      <c r="C72" s="115"/>
      <c r="D72" s="115"/>
      <c r="E72" s="115"/>
      <c r="F72" s="116"/>
    </row>
    <row r="73" spans="1:7" ht="15.75" x14ac:dyDescent="0.25">
      <c r="A73" s="18"/>
      <c r="B73" s="53" t="s">
        <v>75</v>
      </c>
      <c r="C73" s="54">
        <f>IF(F14=0,"NA",+F14/G9)</f>
        <v>75</v>
      </c>
      <c r="D73" s="55" t="s">
        <v>80</v>
      </c>
      <c r="E73" s="14"/>
      <c r="F73" s="56">
        <f>IF(F14=0,"NA",+G9)</f>
        <v>4</v>
      </c>
    </row>
    <row r="74" spans="1:7" x14ac:dyDescent="0.2">
      <c r="A74" s="18"/>
      <c r="B74" s="57" t="s">
        <v>76</v>
      </c>
      <c r="C74" s="88">
        <f>+IF(C73="NA","NA",IF(D14&lt;=0,"NA",(F39-F16+F14)/C73))</f>
        <v>4.0664000000000007</v>
      </c>
      <c r="D74" s="47"/>
      <c r="E74" s="58" t="s">
        <v>31</v>
      </c>
      <c r="F74" s="59">
        <f>+IF(F73="NA","NA",IF(E14&lt;=0,"NA",(F39-F16+F14)/F73))</f>
        <v>76.245000000000005</v>
      </c>
    </row>
    <row r="75" spans="1:7" x14ac:dyDescent="0.2">
      <c r="A75" s="18"/>
      <c r="B75" s="60" t="s">
        <v>77</v>
      </c>
      <c r="C75" s="92">
        <f>+IF(C73="NA","NA",IF(D14&lt;=0,"NA",(F61-F16+F14)/C73))</f>
        <v>4.5730666666666666</v>
      </c>
      <c r="D75" s="33"/>
      <c r="E75" s="61" t="s">
        <v>32</v>
      </c>
      <c r="F75" s="62">
        <f>+IF(F73="NA","NA",IF(E14&lt;=0,"NA",(F61-F16+F14)/F73))</f>
        <v>85.745000000000005</v>
      </c>
    </row>
    <row r="76" spans="1:7" x14ac:dyDescent="0.2">
      <c r="A76" s="18"/>
      <c r="B76" s="58"/>
      <c r="C76" s="90"/>
      <c r="D76" s="47"/>
      <c r="E76" s="58"/>
      <c r="F76" s="91"/>
    </row>
    <row r="82" spans="2:3" x14ac:dyDescent="0.2">
      <c r="B82" s="100" t="s">
        <v>43</v>
      </c>
    </row>
    <row r="83" spans="2:3" x14ac:dyDescent="0.2">
      <c r="B83" s="107" t="s">
        <v>83</v>
      </c>
      <c r="C83" s="107"/>
    </row>
    <row r="84" spans="2:3" x14ac:dyDescent="0.2">
      <c r="B84" s="2" t="s">
        <v>84</v>
      </c>
    </row>
    <row r="85" spans="2:3" x14ac:dyDescent="0.2">
      <c r="B85" s="2" t="s">
        <v>85</v>
      </c>
    </row>
  </sheetData>
  <sheetProtection sheet="1" objects="1" scenarios="1"/>
  <mergeCells count="17">
    <mergeCell ref="B72:F72"/>
    <mergeCell ref="B65:C65"/>
    <mergeCell ref="B42:C42"/>
    <mergeCell ref="B1:H1"/>
    <mergeCell ref="B2:H3"/>
    <mergeCell ref="B83:C83"/>
    <mergeCell ref="B5:E5"/>
    <mergeCell ref="B8:E8"/>
    <mergeCell ref="B9:E9"/>
    <mergeCell ref="B10:E10"/>
    <mergeCell ref="B11:E11"/>
    <mergeCell ref="B6:C6"/>
    <mergeCell ref="E64:G64"/>
    <mergeCell ref="E65:G65"/>
    <mergeCell ref="B43:C43"/>
    <mergeCell ref="B67:F67"/>
    <mergeCell ref="B64:C64"/>
  </mergeCells>
  <hyperlinks>
    <hyperlink ref="B2:G2" r:id="rId1" display="OSU Enterprise Budget Software has more information on the cost and returns for growing wheat."/>
    <hyperlink ref="B83:C83" r:id="rId2" display="Contact Roger Sahs"/>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2023-02-22T16:15:33Z</dcterms:modified>
</cp:coreProperties>
</file>