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ostatemailokstate-my.sharepoint.com/personal/cassidy_spradlin_okstate_edu/Documents/Attachments/Fam Management and Finance/Sample Budget/"/>
    </mc:Choice>
  </mc:AlternateContent>
  <xr:revisionPtr revIDLastSave="0" documentId="8_{8958C525-98EF-4A7F-8ED0-3145D708986F}"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crop_price">Sheet1!#REF!</definedName>
    <definedName name="Crop_Yield">Sheet1!#REF!</definedName>
    <definedName name="_xlnm.Print_Area" localSheetId="0">Sheet1!$A$1:$H$77</definedName>
  </definedNames>
  <calcPr calcId="191029"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 r="G41" i="1" l="1"/>
  <c r="F30" i="1"/>
  <c r="H30" i="1" s="1"/>
  <c r="F29" i="1"/>
  <c r="H29" i="1" s="1"/>
  <c r="F28" i="1"/>
  <c r="G28" i="1" s="1"/>
  <c r="F25" i="1"/>
  <c r="H25" i="1" s="1"/>
  <c r="F24" i="1"/>
  <c r="H24" i="1" s="1"/>
  <c r="F23" i="1"/>
  <c r="G23" i="1" s="1"/>
  <c r="F26" i="1"/>
  <c r="F36" i="1"/>
  <c r="G36" i="1" s="1"/>
  <c r="F35" i="1"/>
  <c r="G35" i="1" s="1"/>
  <c r="F34" i="1"/>
  <c r="H34" i="1" s="1"/>
  <c r="F33" i="1"/>
  <c r="G33" i="1" s="1"/>
  <c r="F32" i="1"/>
  <c r="G32" i="1" s="1"/>
  <c r="F31" i="1"/>
  <c r="H31" i="1" s="1"/>
  <c r="F27" i="1"/>
  <c r="H27" i="1" s="1"/>
  <c r="F21" i="1"/>
  <c r="H21" i="1" s="1"/>
  <c r="F20" i="1"/>
  <c r="G20" i="1" s="1"/>
  <c r="F19" i="1"/>
  <c r="G19" i="1" s="1"/>
  <c r="F18" i="1"/>
  <c r="G18" i="1" s="1"/>
  <c r="F14" i="1"/>
  <c r="H14" i="1" s="1"/>
  <c r="G24" i="1" l="1"/>
  <c r="H26" i="1"/>
  <c r="G26" i="1"/>
  <c r="H36" i="1"/>
  <c r="H35" i="1"/>
  <c r="G34" i="1"/>
  <c r="H33" i="1"/>
  <c r="H32" i="1"/>
  <c r="G31" i="1"/>
  <c r="G30" i="1"/>
  <c r="G29" i="1"/>
  <c r="H28" i="1"/>
  <c r="G27" i="1"/>
  <c r="G25" i="1"/>
  <c r="H23" i="1"/>
  <c r="G21" i="1"/>
  <c r="H20" i="1"/>
  <c r="H19" i="1"/>
  <c r="G14" i="1"/>
  <c r="H41" i="1" l="1"/>
  <c r="F22" i="1"/>
  <c r="E37" i="1" s="1"/>
  <c r="G22" i="1" l="1"/>
  <c r="H22" i="1"/>
  <c r="H58" i="1" l="1"/>
  <c r="H57" i="1"/>
  <c r="H54" i="1"/>
  <c r="H53" i="1"/>
  <c r="H52" i="1"/>
  <c r="H47" i="1"/>
  <c r="H46" i="1"/>
  <c r="H45" i="1"/>
  <c r="F15" i="1"/>
  <c r="G15" i="1" s="1"/>
  <c r="F37" i="1" l="1"/>
  <c r="F38" i="1" s="1"/>
  <c r="G38" i="1" s="1"/>
  <c r="H59" i="1"/>
  <c r="F16" i="1"/>
  <c r="G16" i="1" s="1"/>
  <c r="J21" i="1"/>
  <c r="G37" i="1" l="1"/>
  <c r="H37" i="1"/>
  <c r="F67" i="1"/>
  <c r="C67" i="1"/>
  <c r="H15" i="1"/>
  <c r="H18" i="1"/>
  <c r="H16" i="1" l="1"/>
  <c r="C68" i="1" l="1"/>
  <c r="F39" i="1"/>
  <c r="G39" i="1" s="1"/>
  <c r="H38" i="1"/>
  <c r="H60" i="1" s="1"/>
  <c r="H61" i="1" s="1"/>
  <c r="F68" i="1"/>
  <c r="H39" i="1" l="1"/>
  <c r="F46" i="1" l="1"/>
  <c r="G46" i="1" s="1"/>
  <c r="F55" i="1"/>
  <c r="G55" i="1" s="1"/>
  <c r="F48" i="1"/>
  <c r="G48" i="1" s="1"/>
  <c r="F53" i="1"/>
  <c r="G53" i="1" s="1"/>
  <c r="F52" i="1"/>
  <c r="G52" i="1" s="1"/>
  <c r="F47" i="1"/>
  <c r="G47" i="1" s="1"/>
  <c r="F57" i="1"/>
  <c r="G57" i="1" s="1"/>
  <c r="F45" i="1"/>
  <c r="G45" i="1" s="1"/>
  <c r="F54" i="1"/>
  <c r="G54" i="1" s="1"/>
  <c r="F58" i="1"/>
  <c r="G58" i="1" s="1"/>
  <c r="F59" i="1" l="1"/>
  <c r="G59" i="1" s="1"/>
  <c r="F60" i="1" l="1"/>
  <c r="G60" i="1" s="1"/>
  <c r="F61" i="1" l="1"/>
  <c r="G61" i="1" s="1"/>
  <c r="C69" i="1"/>
  <c r="F6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Economics Department</author>
    <author>Sahs, Roger Vaughn</author>
  </authors>
  <commentList>
    <comment ref="B5" authorId="0" shapeId="0" xr:uid="{00000000-0006-0000-0000-000001000000}">
      <text>
        <r>
          <rPr>
            <b/>
            <sz val="10"/>
            <color indexed="81"/>
            <rFont val="Tahoma"/>
            <family val="2"/>
          </rPr>
          <t>Place the cursor over cells with red triangles to read comments.</t>
        </r>
      </text>
    </comment>
    <comment ref="B41" authorId="1" shapeId="0" xr:uid="{00000000-0006-0000-0000-000002000000}">
      <text>
        <r>
          <rPr>
            <b/>
            <sz val="10"/>
            <color indexed="81"/>
            <rFont val="Tahoma"/>
            <family val="2"/>
          </rPr>
          <t>Since the enterprise is a multi-year crop, establishment costs will need to be allocated (averaged) over the expected years of productive life.</t>
        </r>
      </text>
    </comment>
    <comment ref="B42" authorId="1" shapeId="0" xr:uid="{00000000-0006-0000-0000-000003000000}">
      <text>
        <r>
          <rPr>
            <b/>
            <sz val="10"/>
            <color indexed="81"/>
            <rFont val="Tahoma"/>
            <family val="2"/>
          </rPr>
          <t>Represents the average amount of capital invested over the ownership period.</t>
        </r>
      </text>
    </comment>
    <comment ref="B43" authorId="1" shapeId="0" xr:uid="{00000000-0006-0000-0000-000004000000}">
      <text>
        <r>
          <rPr>
            <b/>
            <sz val="10"/>
            <color indexed="81"/>
            <rFont val="Tahoma"/>
            <family val="2"/>
          </rPr>
          <t>You may specify the proportion of the machinery and irrigation system investment to be charged to this enterprise.</t>
        </r>
        <r>
          <rPr>
            <sz val="9"/>
            <color indexed="81"/>
            <rFont val="Tahoma"/>
            <family val="2"/>
          </rPr>
          <t xml:space="preserve">
</t>
        </r>
      </text>
    </comment>
    <comment ref="B49" authorId="1" shapeId="0" xr:uid="{00000000-0006-0000-0000-000005000000}">
      <text>
        <r>
          <rPr>
            <b/>
            <sz val="10"/>
            <color indexed="81"/>
            <rFont val="Tahoma"/>
            <family val="2"/>
          </rPr>
          <t>Represents the average amount of capital invested over the ownership period.</t>
        </r>
        <r>
          <rPr>
            <sz val="9"/>
            <color indexed="81"/>
            <rFont val="Tahoma"/>
            <family val="2"/>
          </rPr>
          <t xml:space="preserve">
</t>
        </r>
      </text>
    </comment>
    <comment ref="B50" authorId="1" shapeId="0" xr:uid="{00000000-0006-0000-0000-000006000000}">
      <text>
        <r>
          <rPr>
            <b/>
            <sz val="10"/>
            <color indexed="81"/>
            <rFont val="Tahoma"/>
            <family val="2"/>
          </rPr>
          <t>You may specify the proportion of the trellis investment to be charged to this enterprise.</t>
        </r>
        <r>
          <rPr>
            <sz val="9"/>
            <color indexed="81"/>
            <rFont val="Tahoma"/>
            <family val="2"/>
          </rPr>
          <t xml:space="preserve">
</t>
        </r>
      </text>
    </comment>
    <comment ref="B57" authorId="1" shapeId="0" xr:uid="{00000000-0006-0000-0000-000007000000}">
      <text>
        <r>
          <rPr>
            <b/>
            <sz val="10"/>
            <color indexed="81"/>
            <rFont val="Tahoma"/>
            <family val="2"/>
          </rPr>
          <t xml:space="preserve">An interest rate may be specified that represents a land opportunity cost.
</t>
        </r>
        <r>
          <rPr>
            <sz val="9"/>
            <color indexed="81"/>
            <rFont val="Tahoma"/>
            <family val="2"/>
          </rPr>
          <t xml:space="preserve">
</t>
        </r>
      </text>
    </comment>
  </commentList>
</comments>
</file>

<file path=xl/sharedStrings.xml><?xml version="1.0" encoding="utf-8"?>
<sst xmlns="http://schemas.openxmlformats.org/spreadsheetml/2006/main" count="111" uniqueCount="76">
  <si>
    <t>Total</t>
  </si>
  <si>
    <t>PRODUCTION</t>
  </si>
  <si>
    <t>Units</t>
  </si>
  <si>
    <t>Price</t>
  </si>
  <si>
    <t>Quantity</t>
  </si>
  <si>
    <t>$/Acre</t>
  </si>
  <si>
    <t>Other Income</t>
  </si>
  <si>
    <t>Total Receipts</t>
  </si>
  <si>
    <t>OPERATING INPUTS</t>
  </si>
  <si>
    <t>Fertilizer</t>
  </si>
  <si>
    <t>Crop Insurance</t>
  </si>
  <si>
    <t>Annual Operating Capital</t>
  </si>
  <si>
    <t>Machinery Labor</t>
  </si>
  <si>
    <t>Irrigation Labor</t>
  </si>
  <si>
    <t>Custom Hire</t>
  </si>
  <si>
    <t>Other Expense</t>
  </si>
  <si>
    <t>Total Operating Costs</t>
  </si>
  <si>
    <t>Returns Above Total Operating Costs</t>
  </si>
  <si>
    <t>FIXED COSTS</t>
  </si>
  <si>
    <t>Rate</t>
  </si>
  <si>
    <t xml:space="preserve">     Interest at</t>
  </si>
  <si>
    <t xml:space="preserve">     Taxes at</t>
  </si>
  <si>
    <t xml:space="preserve">     Insurance</t>
  </si>
  <si>
    <t xml:space="preserve">     Depreciation</t>
  </si>
  <si>
    <t>Land</t>
  </si>
  <si>
    <t>$/acre</t>
  </si>
  <si>
    <t>Total Fixed Costs</t>
  </si>
  <si>
    <t>Total Costs (Operating + Fixed)</t>
  </si>
  <si>
    <t>Returns Above All Specified Costs</t>
  </si>
  <si>
    <t>Above Operating Costs</t>
  </si>
  <si>
    <t>Above Total Costs</t>
  </si>
  <si>
    <t>acre</t>
  </si>
  <si>
    <t>dollars</t>
  </si>
  <si>
    <t>hours</t>
  </si>
  <si>
    <t>Proportion Charged</t>
  </si>
  <si>
    <t>Cash Rent</t>
  </si>
  <si>
    <t>Machinery/irrigation</t>
  </si>
  <si>
    <t>Place the cursor over cells with red triangles to read comments.</t>
  </si>
  <si>
    <t>Enter your input values in shaded cells.</t>
  </si>
  <si>
    <t>Date Printed:</t>
  </si>
  <si>
    <t xml:space="preserve">Budget software questions? </t>
  </si>
  <si>
    <t>Owned Equipment</t>
  </si>
  <si>
    <t>Owner Operator</t>
  </si>
  <si>
    <t>Acres</t>
  </si>
  <si>
    <t>Irrigation Fuel, Lube, Repairs</t>
  </si>
  <si>
    <t>Establishment - Prorated</t>
  </si>
  <si>
    <t>Average Value of Machinery/irrigation</t>
  </si>
  <si>
    <t>$/Pound</t>
  </si>
  <si>
    <t>lbs</t>
  </si>
  <si>
    <t>Disease Control</t>
  </si>
  <si>
    <t>Insect Control</t>
  </si>
  <si>
    <t>Weed Control</t>
  </si>
  <si>
    <t>Pruning Labor</t>
  </si>
  <si>
    <t>Broadcast Labor</t>
  </si>
  <si>
    <t>Harvest Labor</t>
  </si>
  <si>
    <t>Other Labor</t>
  </si>
  <si>
    <t>Post Harvest/Marketing</t>
  </si>
  <si>
    <t>Trellis System Labor</t>
  </si>
  <si>
    <t>Trellis System Repairs</t>
  </si>
  <si>
    <t>Average Value of Trellis</t>
  </si>
  <si>
    <t>Trellis</t>
  </si>
  <si>
    <t xml:space="preserve"> Break-Even (B-E) Analysis</t>
  </si>
  <si>
    <t>B-E Yield at $/lb.</t>
  </si>
  <si>
    <t xml:space="preserve">         B-E Price at lb./acre</t>
  </si>
  <si>
    <t>Above Operating Costs (lb.)</t>
  </si>
  <si>
    <t>Above Total Costs (lb.)</t>
  </si>
  <si>
    <t>Irrigated Blueberry Enterprise Budget</t>
  </si>
  <si>
    <t>Blueberries</t>
  </si>
  <si>
    <r>
      <rPr>
        <b/>
        <i/>
        <sz val="12"/>
        <color indexed="12"/>
        <rFont val="Arial"/>
        <family val="2"/>
      </rPr>
      <t>SAMPLE BUDGET ONLY</t>
    </r>
    <r>
      <rPr>
        <sz val="12"/>
        <color indexed="12"/>
        <rFont val="Arial"/>
        <family val="2"/>
      </rPr>
      <t xml:space="preserve"> - </t>
    </r>
    <r>
      <rPr>
        <b/>
        <sz val="12"/>
        <color indexed="12"/>
        <rFont val="Arial"/>
        <family val="2"/>
      </rPr>
      <t>OSU Enterprise Budget Software</t>
    </r>
    <r>
      <rPr>
        <sz val="12"/>
        <color indexed="12"/>
        <rFont val="Arial"/>
        <family val="2"/>
      </rPr>
      <t xml:space="preserve"> has more information on the cost and returns for this production activity.</t>
    </r>
  </si>
  <si>
    <t>Machinery Fuel, Lube, Repairs</t>
  </si>
  <si>
    <t>Pushmataha County - Southeast OK</t>
  </si>
  <si>
    <t>Email Roger Sahs</t>
  </si>
  <si>
    <t>Extension Specialist</t>
  </si>
  <si>
    <t>405.744.7075</t>
  </si>
  <si>
    <t>2022 Oklahoma Blueberry Budget</t>
  </si>
  <si>
    <t>Point source drip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</si>
</sst>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_(&quot;$&quot;* #,##0.00_);_(&quot;$&quot;* \(#,##0.00\);_(&quot;$&quot;* &quot;-&quot;_);_(@_)"/>
  </numFmts>
  <fonts count="18" x14ac:knownFonts="1">
    <font>
      <sz val="11"/>
      <color theme="1"/>
      <name val="Calibri"/>
      <family val="2"/>
      <scheme val="minor"/>
    </font>
    <font>
      <sz val="11"/>
      <color theme="1"/>
      <name val="Calibri"/>
      <family val="2"/>
      <scheme val="minor"/>
    </font>
    <font>
      <sz val="12"/>
      <color indexed="12"/>
      <name val="Times New Roman"/>
      <family val="1"/>
    </font>
    <font>
      <sz val="10"/>
      <name val="Arial"/>
      <family val="2"/>
    </font>
    <font>
      <b/>
      <sz val="10"/>
      <color indexed="81"/>
      <name val="Tahoma"/>
      <family val="2"/>
    </font>
    <font>
      <sz val="12"/>
      <color theme="1"/>
      <name val="Arial"/>
      <family val="2"/>
    </font>
    <font>
      <sz val="28"/>
      <color theme="1"/>
      <name val="Arial"/>
      <family val="2"/>
    </font>
    <font>
      <sz val="12"/>
      <color indexed="12"/>
      <name val="Arial"/>
      <family val="2"/>
    </font>
    <font>
      <b/>
      <i/>
      <sz val="12"/>
      <color indexed="12"/>
      <name val="Arial"/>
      <family val="2"/>
    </font>
    <font>
      <sz val="11"/>
      <color theme="1"/>
      <name val="Arial"/>
      <family val="2"/>
    </font>
    <font>
      <sz val="12"/>
      <name val="Arial"/>
      <family val="2"/>
    </font>
    <font>
      <sz val="11"/>
      <name val="Arial"/>
      <family val="2"/>
    </font>
    <font>
      <b/>
      <sz val="12"/>
      <name val="Arial"/>
      <family val="2"/>
    </font>
    <font>
      <sz val="11"/>
      <color rgb="FF1139FF"/>
      <name val="Arial"/>
      <family val="2"/>
    </font>
    <font>
      <sz val="12"/>
      <color indexed="10"/>
      <name val="Arial"/>
      <family val="2"/>
    </font>
    <font>
      <b/>
      <sz val="12"/>
      <color theme="1"/>
      <name val="Arial"/>
      <family val="2"/>
    </font>
    <font>
      <sz val="9"/>
      <color indexed="81"/>
      <name val="Tahoma"/>
      <family val="2"/>
    </font>
    <font>
      <b/>
      <sz val="12"/>
      <color indexed="12"/>
      <name val="Arial"/>
      <family val="2"/>
    </font>
  </fonts>
  <fills count="4">
    <fill>
      <patternFill patternType="none"/>
    </fill>
    <fill>
      <patternFill patternType="gray125"/>
    </fill>
    <fill>
      <patternFill patternType="solid">
        <fgColor rgb="FFFFFFCC"/>
        <bgColor indexed="64"/>
      </patternFill>
    </fill>
    <fill>
      <patternFill patternType="solid">
        <fgColor rgb="FFFF9900"/>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08">
    <xf numFmtId="0" fontId="0" fillId="0" borderId="0" xfId="0"/>
    <xf numFmtId="0" fontId="3" fillId="0" borderId="0" xfId="0" applyFont="1"/>
    <xf numFmtId="0" fontId="5" fillId="0" borderId="0" xfId="0" applyFont="1"/>
    <xf numFmtId="0" fontId="7" fillId="0" borderId="0" xfId="3" applyFont="1" applyAlignment="1" applyProtection="1"/>
    <xf numFmtId="0" fontId="5" fillId="0" borderId="0" xfId="0" applyFont="1" applyAlignment="1">
      <alignment horizontal="left"/>
    </xf>
    <xf numFmtId="0" fontId="11" fillId="0" borderId="0" xfId="0" applyFont="1" applyAlignment="1" applyProtection="1">
      <alignment horizontal="right"/>
      <protection locked="0"/>
    </xf>
    <xf numFmtId="0" fontId="12" fillId="0" borderId="0" xfId="0" applyFont="1" applyAlignment="1" applyProtection="1">
      <alignment horizontal="left"/>
    </xf>
    <xf numFmtId="0" fontId="13" fillId="0" borderId="0" xfId="0" applyFont="1" applyAlignment="1" applyProtection="1">
      <alignment horizontal="center"/>
      <protection locked="0"/>
    </xf>
    <xf numFmtId="0" fontId="10" fillId="0" borderId="0" xfId="0" applyFont="1" applyProtection="1"/>
    <xf numFmtId="0" fontId="14" fillId="0" borderId="0" xfId="0" applyFont="1" applyProtection="1">
      <protection locked="0"/>
    </xf>
    <xf numFmtId="0" fontId="5" fillId="0" borderId="0" xfId="0" applyFont="1" applyAlignment="1" applyProtection="1">
      <alignment horizontal="right"/>
    </xf>
    <xf numFmtId="49" fontId="12" fillId="0" borderId="1" xfId="0" applyNumberFormat="1" applyFont="1" applyBorder="1" applyAlignment="1" applyProtection="1">
      <alignment horizontal="center"/>
    </xf>
    <xf numFmtId="49" fontId="12" fillId="0" borderId="0" xfId="0" applyNumberFormat="1" applyFont="1" applyBorder="1" applyAlignment="1" applyProtection="1">
      <alignment horizontal="center"/>
    </xf>
    <xf numFmtId="0" fontId="12" fillId="0" borderId="2" xfId="0" applyFont="1" applyBorder="1" applyProtection="1"/>
    <xf numFmtId="0" fontId="5" fillId="0" borderId="2" xfId="0" applyFont="1" applyBorder="1" applyProtection="1"/>
    <xf numFmtId="0" fontId="12" fillId="0" borderId="2" xfId="0" applyFont="1" applyBorder="1" applyAlignment="1" applyProtection="1">
      <alignment horizontal="center"/>
    </xf>
    <xf numFmtId="0" fontId="12" fillId="0" borderId="2" xfId="0" applyFont="1" applyBorder="1" applyAlignment="1" applyProtection="1">
      <alignment horizontal="right"/>
    </xf>
    <xf numFmtId="0" fontId="12" fillId="0" borderId="0" xfId="0" applyFont="1" applyBorder="1" applyAlignment="1" applyProtection="1">
      <alignment horizontal="right"/>
    </xf>
    <xf numFmtId="0" fontId="5" fillId="0" borderId="0" xfId="0" applyFont="1" applyProtection="1"/>
    <xf numFmtId="0" fontId="5" fillId="0" borderId="0" xfId="0" applyFont="1" applyAlignment="1" applyProtection="1">
      <alignment horizontal="center"/>
    </xf>
    <xf numFmtId="44" fontId="10" fillId="0" borderId="0" xfId="2" applyNumberFormat="1" applyFont="1" applyProtection="1"/>
    <xf numFmtId="44" fontId="5" fillId="0" borderId="0" xfId="0" applyNumberFormat="1" applyFont="1"/>
    <xf numFmtId="164" fontId="5" fillId="0" borderId="0" xfId="0" applyNumberFormat="1" applyFont="1"/>
    <xf numFmtId="1" fontId="10" fillId="0" borderId="0" xfId="1" applyNumberFormat="1" applyFont="1" applyAlignment="1" applyProtection="1">
      <alignment horizontal="right"/>
    </xf>
    <xf numFmtId="0" fontId="5" fillId="0" borderId="2" xfId="0" applyFont="1" applyBorder="1" applyAlignment="1" applyProtection="1">
      <alignment horizontal="center"/>
    </xf>
    <xf numFmtId="43" fontId="5" fillId="0" borderId="2" xfId="1" applyFont="1" applyBorder="1" applyProtection="1"/>
    <xf numFmtId="44" fontId="12" fillId="0" borderId="2" xfId="2" applyNumberFormat="1" applyFont="1" applyBorder="1" applyProtection="1"/>
    <xf numFmtId="164" fontId="15" fillId="0" borderId="2" xfId="0" applyNumberFormat="1" applyFont="1" applyBorder="1"/>
    <xf numFmtId="0" fontId="12" fillId="0" borderId="0" xfId="0" applyFont="1" applyProtection="1"/>
    <xf numFmtId="0" fontId="12" fillId="0" borderId="0" xfId="0" applyFont="1" applyAlignment="1" applyProtection="1">
      <alignment horizontal="center"/>
    </xf>
    <xf numFmtId="0" fontId="5" fillId="0" borderId="0" xfId="0" quotePrefix="1" applyFont="1"/>
    <xf numFmtId="0" fontId="12" fillId="0" borderId="1" xfId="0" applyFont="1" applyBorder="1" applyProtection="1"/>
    <xf numFmtId="0" fontId="5" fillId="0" borderId="1" xfId="0" applyFont="1" applyBorder="1" applyProtection="1"/>
    <xf numFmtId="0" fontId="5" fillId="0" borderId="1" xfId="0" applyFont="1" applyBorder="1" applyAlignment="1" applyProtection="1"/>
    <xf numFmtId="2" fontId="5" fillId="0" borderId="1" xfId="0" applyNumberFormat="1" applyFont="1" applyBorder="1" applyAlignment="1" applyProtection="1"/>
    <xf numFmtId="44" fontId="12" fillId="0" borderId="3" xfId="2" applyFont="1" applyBorder="1" applyProtection="1"/>
    <xf numFmtId="164" fontId="12" fillId="0" borderId="3" xfId="2" applyNumberFormat="1" applyFont="1" applyBorder="1" applyProtection="1"/>
    <xf numFmtId="0" fontId="12" fillId="0" borderId="3" xfId="0" applyFont="1" applyBorder="1" applyProtection="1"/>
    <xf numFmtId="0" fontId="5" fillId="0" borderId="3" xfId="0" applyFont="1" applyBorder="1" applyProtection="1"/>
    <xf numFmtId="0" fontId="5" fillId="0" borderId="2" xfId="0" applyFont="1" applyBorder="1"/>
    <xf numFmtId="0" fontId="10" fillId="0" borderId="0" xfId="0" applyFont="1" applyAlignment="1" applyProtection="1">
      <alignment horizontal="left"/>
    </xf>
    <xf numFmtId="6" fontId="5" fillId="0" borderId="0" xfId="0" applyNumberFormat="1" applyFont="1" applyAlignment="1" applyProtection="1">
      <alignment horizontal="center"/>
    </xf>
    <xf numFmtId="44" fontId="10" fillId="0" borderId="0" xfId="2" applyFont="1" applyProtection="1"/>
    <xf numFmtId="164" fontId="10" fillId="0" borderId="0" xfId="0" applyNumberFormat="1" applyFont="1"/>
    <xf numFmtId="164" fontId="10" fillId="0" borderId="0" xfId="2" applyNumberFormat="1" applyFont="1" applyProtection="1"/>
    <xf numFmtId="0" fontId="12" fillId="0" borderId="0" xfId="0" applyFont="1" applyBorder="1" applyProtection="1"/>
    <xf numFmtId="0" fontId="5" fillId="0" borderId="0" xfId="0" applyFont="1" applyBorder="1" applyProtection="1"/>
    <xf numFmtId="0" fontId="5" fillId="0" borderId="0" xfId="0" applyFont="1" applyBorder="1" applyAlignment="1" applyProtection="1">
      <alignment horizontal="center"/>
    </xf>
    <xf numFmtId="44" fontId="12" fillId="0" borderId="1" xfId="2" applyFont="1" applyBorder="1" applyProtection="1"/>
    <xf numFmtId="164" fontId="12" fillId="0" borderId="1" xfId="2" applyNumberFormat="1" applyFont="1" applyBorder="1" applyProtection="1"/>
    <xf numFmtId="44" fontId="12" fillId="0" borderId="0" xfId="2" applyFont="1" applyBorder="1" applyProtection="1"/>
    <xf numFmtId="164" fontId="12" fillId="0" borderId="0" xfId="2" applyNumberFormat="1" applyFont="1" applyBorder="1" applyProtection="1"/>
    <xf numFmtId="0" fontId="12" fillId="0" borderId="6" xfId="0" applyFont="1" applyBorder="1" applyAlignment="1" applyProtection="1">
      <alignment horizontal="right"/>
    </xf>
    <xf numFmtId="165" fontId="12" fillId="0" borderId="2" xfId="0" applyNumberFormat="1" applyFont="1" applyBorder="1" applyAlignment="1" applyProtection="1">
      <alignment horizontal="center"/>
    </xf>
    <xf numFmtId="0" fontId="12" fillId="0" borderId="2" xfId="0" applyFont="1" applyBorder="1" applyAlignment="1" applyProtection="1">
      <alignment horizontal="left"/>
    </xf>
    <xf numFmtId="0" fontId="5" fillId="0" borderId="8" xfId="0" applyFont="1" applyBorder="1" applyAlignment="1" applyProtection="1">
      <alignment horizontal="right"/>
    </xf>
    <xf numFmtId="0" fontId="5" fillId="0" borderId="0" xfId="0" applyFont="1" applyBorder="1" applyAlignment="1" applyProtection="1">
      <alignment horizontal="right"/>
    </xf>
    <xf numFmtId="165" fontId="5" fillId="0" borderId="9" xfId="2" applyNumberFormat="1" applyFont="1" applyBorder="1" applyAlignment="1" applyProtection="1">
      <alignment horizontal="center"/>
    </xf>
    <xf numFmtId="0" fontId="5" fillId="0" borderId="10" xfId="0" applyFont="1" applyBorder="1" applyAlignment="1" applyProtection="1">
      <alignment horizontal="right"/>
    </xf>
    <xf numFmtId="0" fontId="5" fillId="0" borderId="1" xfId="0" applyFont="1" applyBorder="1" applyAlignment="1" applyProtection="1">
      <alignment horizontal="right"/>
    </xf>
    <xf numFmtId="165" fontId="5" fillId="0" borderId="11" xfId="2" applyNumberFormat="1" applyFont="1" applyBorder="1" applyAlignment="1" applyProtection="1">
      <alignment horizontal="center"/>
    </xf>
    <xf numFmtId="0" fontId="10" fillId="0" borderId="0" xfId="3" applyFont="1" applyAlignment="1" applyProtection="1">
      <alignment horizontal="left"/>
    </xf>
    <xf numFmtId="14" fontId="10" fillId="0" borderId="0" xfId="0" applyNumberFormat="1" applyFont="1" applyAlignment="1" applyProtection="1">
      <alignment horizontal="left"/>
    </xf>
    <xf numFmtId="44" fontId="10" fillId="2" borderId="12" xfId="3" applyNumberFormat="1" applyFont="1" applyFill="1" applyBorder="1" applyAlignment="1" applyProtection="1">
      <protection locked="0"/>
    </xf>
    <xf numFmtId="44" fontId="10" fillId="2" borderId="12" xfId="2" applyFont="1" applyFill="1" applyBorder="1" applyProtection="1">
      <protection locked="0"/>
    </xf>
    <xf numFmtId="44" fontId="10" fillId="2" borderId="12" xfId="2" applyFont="1" applyFill="1" applyBorder="1" applyAlignment="1" applyProtection="1">
      <protection locked="0"/>
    </xf>
    <xf numFmtId="10" fontId="10" fillId="2" borderId="12" xfId="4" applyNumberFormat="1" applyFont="1" applyFill="1" applyBorder="1" applyAlignment="1" applyProtection="1">
      <protection locked="0"/>
    </xf>
    <xf numFmtId="2" fontId="10" fillId="2" borderId="12" xfId="1" applyNumberFormat="1" applyFont="1" applyFill="1" applyBorder="1" applyAlignment="1" applyProtection="1">
      <alignment horizontal="right"/>
      <protection locked="0"/>
    </xf>
    <xf numFmtId="42" fontId="10" fillId="2" borderId="12" xfId="2" applyNumberFormat="1" applyFont="1" applyFill="1" applyBorder="1" applyProtection="1">
      <protection locked="0"/>
    </xf>
    <xf numFmtId="9" fontId="10" fillId="2" borderId="12" xfId="2" applyNumberFormat="1" applyFont="1" applyFill="1" applyBorder="1" applyProtection="1">
      <protection locked="0"/>
    </xf>
    <xf numFmtId="164" fontId="10" fillId="2" borderId="12" xfId="2" applyNumberFormat="1" applyFont="1" applyFill="1" applyBorder="1" applyProtection="1">
      <protection locked="0"/>
    </xf>
    <xf numFmtId="10" fontId="10" fillId="2" borderId="12" xfId="0" applyNumberFormat="1" applyFont="1" applyFill="1" applyBorder="1" applyAlignment="1" applyProtection="1">
      <alignment horizontal="right"/>
      <protection locked="0"/>
    </xf>
    <xf numFmtId="10" fontId="10" fillId="2" borderId="12" xfId="0" applyNumberFormat="1" applyFont="1" applyFill="1" applyBorder="1" applyProtection="1">
      <protection locked="0"/>
    </xf>
    <xf numFmtId="0" fontId="10" fillId="2" borderId="12" xfId="3" applyFont="1" applyFill="1" applyBorder="1" applyAlignment="1" applyProtection="1">
      <alignment horizontal="center"/>
      <protection locked="0"/>
    </xf>
    <xf numFmtId="0" fontId="10" fillId="0" borderId="0" xfId="0" applyFont="1" applyProtection="1">
      <protection locked="0"/>
    </xf>
    <xf numFmtId="44" fontId="12" fillId="0" borderId="0" xfId="0" applyNumberFormat="1" applyFont="1" applyAlignment="1" applyProtection="1">
      <alignment horizontal="center"/>
    </xf>
    <xf numFmtId="44" fontId="12" fillId="0" borderId="3" xfId="2" applyNumberFormat="1" applyFont="1" applyBorder="1" applyProtection="1"/>
    <xf numFmtId="49" fontId="12" fillId="0" borderId="2" xfId="0" applyNumberFormat="1" applyFont="1" applyBorder="1" applyAlignment="1" applyProtection="1">
      <alignment horizontal="center"/>
    </xf>
    <xf numFmtId="0" fontId="5" fillId="0" borderId="3" xfId="0" applyFont="1" applyBorder="1"/>
    <xf numFmtId="166" fontId="10" fillId="2" borderId="12" xfId="2" applyNumberFormat="1" applyFont="1" applyFill="1" applyBorder="1" applyProtection="1">
      <protection locked="0"/>
    </xf>
    <xf numFmtId="44" fontId="15" fillId="0" borderId="2" xfId="0" applyNumberFormat="1" applyFont="1" applyBorder="1"/>
    <xf numFmtId="0" fontId="10" fillId="0" borderId="0" xfId="3" applyFont="1" applyAlignment="1" applyProtection="1"/>
    <xf numFmtId="44" fontId="15" fillId="0" borderId="3" xfId="0" applyNumberFormat="1" applyFont="1" applyBorder="1"/>
    <xf numFmtId="3" fontId="10" fillId="2" borderId="12" xfId="1" applyNumberFormat="1" applyFont="1" applyFill="1" applyBorder="1" applyAlignment="1" applyProtection="1">
      <alignment horizontal="right"/>
      <protection locked="0"/>
    </xf>
    <xf numFmtId="3" fontId="5" fillId="0" borderId="0" xfId="0" applyNumberFormat="1" applyFont="1" applyAlignment="1">
      <alignment horizontal="center"/>
    </xf>
    <xf numFmtId="3" fontId="5" fillId="0" borderId="1" xfId="0" applyNumberFormat="1" applyFont="1" applyBorder="1" applyAlignment="1" applyProtection="1">
      <alignment horizontal="center"/>
    </xf>
    <xf numFmtId="3" fontId="12" fillId="0" borderId="7" xfId="0" applyNumberFormat="1" applyFont="1" applyBorder="1" applyAlignment="1" applyProtection="1">
      <alignment horizontal="center"/>
    </xf>
    <xf numFmtId="3" fontId="10" fillId="0" borderId="0" xfId="1" applyNumberFormat="1" applyFont="1" applyFill="1" applyBorder="1" applyAlignment="1" applyProtection="1">
      <alignment horizontal="right"/>
    </xf>
    <xf numFmtId="0" fontId="5" fillId="0" borderId="0" xfId="0" applyFont="1" applyBorder="1" applyProtection="1">
      <protection locked="0"/>
    </xf>
    <xf numFmtId="0" fontId="5" fillId="0" borderId="0" xfId="0" applyFont="1" applyProtection="1">
      <protection locked="0"/>
    </xf>
    <xf numFmtId="0" fontId="10" fillId="0" borderId="0" xfId="0" applyFont="1" applyAlignment="1" applyProtection="1">
      <alignment horizontal="left"/>
    </xf>
    <xf numFmtId="0" fontId="7" fillId="0" borderId="0" xfId="3" applyFont="1" applyAlignment="1" applyProtection="1"/>
    <xf numFmtId="0" fontId="5" fillId="2" borderId="4" xfId="0" applyFont="1" applyFill="1" applyBorder="1" applyAlignment="1" applyProtection="1">
      <protection locked="0"/>
    </xf>
    <xf numFmtId="0" fontId="0" fillId="0" borderId="5" xfId="0" applyBorder="1" applyAlignment="1" applyProtection="1">
      <protection locked="0"/>
    </xf>
    <xf numFmtId="0" fontId="10" fillId="0" borderId="0" xfId="0" applyFont="1" applyAlignment="1" applyProtection="1">
      <alignment horizontal="left"/>
    </xf>
    <xf numFmtId="0" fontId="6" fillId="3" borderId="0" xfId="0" applyFont="1" applyFill="1" applyAlignment="1">
      <alignment horizontal="center"/>
    </xf>
    <xf numFmtId="0" fontId="7" fillId="0" borderId="0" xfId="3" applyFont="1" applyAlignment="1" applyProtection="1">
      <alignment wrapText="1"/>
    </xf>
    <xf numFmtId="0" fontId="9" fillId="0" borderId="0" xfId="0" applyFont="1" applyAlignment="1">
      <alignment wrapText="1"/>
    </xf>
    <xf numFmtId="0" fontId="9" fillId="0" borderId="0" xfId="0" applyFont="1" applyAlignment="1"/>
    <xf numFmtId="0" fontId="10" fillId="2" borderId="12" xfId="0" applyFont="1" applyFill="1" applyBorder="1" applyAlignment="1" applyProtection="1">
      <protection locked="0"/>
    </xf>
    <xf numFmtId="0" fontId="11" fillId="2" borderId="12" xfId="0" applyFont="1" applyFill="1" applyBorder="1" applyAlignment="1" applyProtection="1">
      <protection locked="0"/>
    </xf>
    <xf numFmtId="0" fontId="10" fillId="2" borderId="12" xfId="0" applyFont="1" applyFill="1" applyBorder="1" applyAlignment="1" applyProtection="1">
      <alignment horizontal="left"/>
      <protection locked="0"/>
    </xf>
    <xf numFmtId="0" fontId="9" fillId="2" borderId="12" xfId="0" applyFont="1" applyFill="1" applyBorder="1" applyAlignment="1" applyProtection="1">
      <protection locked="0"/>
    </xf>
    <xf numFmtId="0" fontId="5" fillId="2" borderId="12" xfId="0" applyFont="1" applyFill="1" applyBorder="1" applyAlignment="1" applyProtection="1">
      <protection locked="0"/>
    </xf>
    <xf numFmtId="0" fontId="12" fillId="0" borderId="4" xfId="0" applyFont="1" applyBorder="1" applyAlignment="1" applyProtection="1">
      <alignment horizontal="center"/>
    </xf>
    <xf numFmtId="0" fontId="0" fillId="0" borderId="3" xfId="0" applyBorder="1" applyAlignment="1"/>
    <xf numFmtId="0" fontId="0" fillId="0" borderId="5" xfId="0" applyBorder="1" applyAlignment="1"/>
    <xf numFmtId="0" fontId="10" fillId="2" borderId="4" xfId="0" applyFont="1" applyFill="1" applyBorder="1" applyAlignment="1" applyProtection="1">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FFFFCC"/>
      <color rgb="FFFF9900"/>
      <color rgb="FFFFFF99"/>
      <color rgb="FFCCFFCC"/>
      <color rgb="FFFF9966"/>
      <color rgb="FF113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70</xdr:row>
      <xdr:rowOff>9525</xdr:rowOff>
    </xdr:from>
    <xdr:to>
      <xdr:col>7</xdr:col>
      <xdr:colOff>981075</xdr:colOff>
      <xdr:row>72</xdr:row>
      <xdr:rowOff>152400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3350" y="12087225"/>
          <a:ext cx="7515225" cy="523875"/>
        </a:xfrm>
        <a:prstGeom prst="rect">
          <a:avLst/>
        </a:prstGeom>
        <a:solidFill>
          <a:sysClr val="window" lastClr="FFFFFF"/>
        </a:solidFill>
        <a:ln w="9525" cmpd="sng">
          <a:solidFill>
            <a:srgbClr val="FF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FF0000"/>
              </a:solidFill>
              <a:effectLst/>
              <a:uLnTx/>
              <a:uFillTx/>
              <a:latin typeface="Calibri"/>
              <a:ea typeface="+mn-ea"/>
              <a:cs typeface="+mn-cs"/>
            </a:rPr>
            <a:t>Disclaimer:</a:t>
          </a:r>
          <a:r>
            <a:rPr kumimoji="0" lang="en-US" sz="1100" b="0" i="0" u="none" strike="noStrike" kern="0" cap="none" spc="0" normalizeH="0" baseline="0" noProof="0">
              <a:ln>
                <a:noFill/>
              </a:ln>
              <a:solidFill>
                <a:srgbClr val="FF0000"/>
              </a:solidFill>
              <a:effectLst/>
              <a:uLnTx/>
              <a:uFillTx/>
              <a:latin typeface="Calibri"/>
              <a:ea typeface="+mn-ea"/>
              <a:cs typeface="+mn-cs"/>
            </a:rPr>
            <a:t>   This spreadsheet is provided by the Oklahoma Cooperative Extension Service for educational use and is provided  solely on an “AS IS” basis.  Oklahoma Cooperative Extension Service assumes no liability for the use of these programs.</a:t>
          </a:r>
        </a:p>
      </xdr:txBody>
    </xdr:sp>
    <xdr:clientData/>
  </xdr:twoCellAnchor>
  <xdr:twoCellAnchor editAs="oneCell">
    <xdr:from>
      <xdr:col>6</xdr:col>
      <xdr:colOff>171450</xdr:colOff>
      <xdr:row>3</xdr:row>
      <xdr:rowOff>0</xdr:rowOff>
    </xdr:from>
    <xdr:to>
      <xdr:col>7</xdr:col>
      <xdr:colOff>809625</xdr:colOff>
      <xdr:row>6</xdr:row>
      <xdr:rowOff>96891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257925" y="1209675"/>
          <a:ext cx="1466850" cy="696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ger.sahs@okstate.edu" TargetMode="External"/><Relationship Id="rId1" Type="http://schemas.openxmlformats.org/officeDocument/2006/relationships/hyperlink" Target="http://agecon.okstate.edu/budge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78"/>
  <sheetViews>
    <sheetView showGridLines="0" tabSelected="1" workbookViewId="0"/>
  </sheetViews>
  <sheetFormatPr defaultColWidth="9.109375" defaultRowHeight="15" x14ac:dyDescent="0.25"/>
  <cols>
    <col min="1" max="1" width="4.5546875" style="2" customWidth="1"/>
    <col min="2" max="2" width="32.109375" style="2" customWidth="1"/>
    <col min="3" max="3" width="9.109375" style="2"/>
    <col min="4" max="4" width="14.33203125" style="2" customWidth="1"/>
    <col min="5" max="6" width="15.5546875" style="2" customWidth="1"/>
    <col min="7" max="7" width="12.44140625" style="2" customWidth="1"/>
    <col min="8" max="8" width="16.88671875" style="2" customWidth="1"/>
    <col min="9" max="9" width="9.109375" style="2"/>
    <col min="10" max="10" width="0" style="2" hidden="1" customWidth="1"/>
    <col min="11" max="16384" width="9.109375" style="2"/>
  </cols>
  <sheetData>
    <row r="1" spans="1:15" ht="39.9" customHeight="1" x14ac:dyDescent="0.55000000000000004">
      <c r="B1" s="95" t="s">
        <v>74</v>
      </c>
      <c r="C1" s="95"/>
      <c r="D1" s="95"/>
      <c r="E1" s="95"/>
      <c r="F1" s="95"/>
      <c r="G1" s="95"/>
      <c r="H1" s="95"/>
    </row>
    <row r="2" spans="1:15" ht="39.9" customHeight="1" x14ac:dyDescent="0.25">
      <c r="B2" s="96" t="s">
        <v>68</v>
      </c>
      <c r="C2" s="97"/>
      <c r="D2" s="97"/>
      <c r="E2" s="97"/>
      <c r="F2" s="97"/>
      <c r="G2" s="97"/>
      <c r="H2" s="97"/>
    </row>
    <row r="3" spans="1:15" ht="15.75" customHeight="1" x14ac:dyDescent="0.25">
      <c r="A3" s="3"/>
      <c r="B3" s="97"/>
      <c r="C3" s="97"/>
      <c r="D3" s="97"/>
      <c r="E3" s="97"/>
      <c r="F3" s="97"/>
      <c r="G3" s="97"/>
      <c r="H3" s="97"/>
    </row>
    <row r="4" spans="1:15" ht="15.75" customHeight="1" x14ac:dyDescent="0.25">
      <c r="M4" s="4"/>
      <c r="N4" s="4"/>
      <c r="O4" s="4"/>
    </row>
    <row r="5" spans="1:15" ht="15.75" customHeight="1" x14ac:dyDescent="0.25">
      <c r="B5" s="94" t="s">
        <v>37</v>
      </c>
      <c r="C5" s="98"/>
      <c r="D5" s="98"/>
      <c r="E5" s="98"/>
      <c r="F5" s="61" t="s">
        <v>39</v>
      </c>
      <c r="O5" s="1"/>
    </row>
    <row r="6" spans="1:15" ht="15.75" customHeight="1" x14ac:dyDescent="0.25">
      <c r="A6" s="1"/>
      <c r="B6" s="101" t="s">
        <v>38</v>
      </c>
      <c r="C6" s="102"/>
      <c r="D6" s="1"/>
      <c r="E6" s="1"/>
      <c r="F6" s="62">
        <f ca="1">TODAY()</f>
        <v>44629</v>
      </c>
    </row>
    <row r="7" spans="1:15" ht="15.75" customHeight="1" x14ac:dyDescent="0.25">
      <c r="A7" s="1"/>
      <c r="B7" s="1"/>
      <c r="C7" s="1"/>
      <c r="D7" s="1"/>
      <c r="E7" s="1"/>
      <c r="F7" s="3"/>
      <c r="G7" s="3"/>
    </row>
    <row r="8" spans="1:15" x14ac:dyDescent="0.25">
      <c r="B8" s="99" t="s">
        <v>66</v>
      </c>
      <c r="C8" s="100"/>
      <c r="D8" s="100"/>
      <c r="E8" s="100"/>
      <c r="F8" s="5" t="s">
        <v>43</v>
      </c>
      <c r="G8" s="73">
        <v>3</v>
      </c>
    </row>
    <row r="9" spans="1:15" ht="15.6" x14ac:dyDescent="0.3">
      <c r="A9" s="6"/>
      <c r="B9" s="99" t="s">
        <v>75</v>
      </c>
      <c r="C9" s="100"/>
      <c r="D9" s="100"/>
      <c r="E9" s="100"/>
    </row>
    <row r="10" spans="1:15" x14ac:dyDescent="0.25">
      <c r="A10" s="8"/>
      <c r="B10" s="99"/>
      <c r="C10" s="100"/>
      <c r="D10" s="100"/>
      <c r="E10" s="100"/>
    </row>
    <row r="11" spans="1:15" x14ac:dyDescent="0.25">
      <c r="A11" s="9"/>
      <c r="B11" s="101"/>
      <c r="C11" s="100"/>
      <c r="D11" s="100"/>
      <c r="E11" s="100"/>
      <c r="F11" s="7"/>
    </row>
    <row r="12" spans="1:15" ht="15.6" x14ac:dyDescent="0.3">
      <c r="A12" s="9"/>
      <c r="B12" s="9"/>
      <c r="C12" s="9"/>
      <c r="D12" s="9"/>
      <c r="E12" s="10"/>
      <c r="F12" s="11"/>
      <c r="H12" s="12"/>
    </row>
    <row r="13" spans="1:15" ht="15.6" x14ac:dyDescent="0.3">
      <c r="A13" s="13" t="s">
        <v>1</v>
      </c>
      <c r="B13" s="14"/>
      <c r="C13" s="15" t="s">
        <v>2</v>
      </c>
      <c r="D13" s="15" t="s">
        <v>3</v>
      </c>
      <c r="E13" s="16" t="s">
        <v>4</v>
      </c>
      <c r="F13" s="17" t="s">
        <v>5</v>
      </c>
      <c r="G13" s="16" t="s">
        <v>47</v>
      </c>
      <c r="H13" s="77" t="s">
        <v>0</v>
      </c>
    </row>
    <row r="14" spans="1:15" x14ac:dyDescent="0.25">
      <c r="A14" s="18"/>
      <c r="B14" s="74" t="s">
        <v>67</v>
      </c>
      <c r="C14" s="19" t="s">
        <v>48</v>
      </c>
      <c r="D14" s="63">
        <v>2.5</v>
      </c>
      <c r="E14" s="83">
        <v>5400</v>
      </c>
      <c r="F14" s="20">
        <f>IF($G$8=0,0,ROUND(ROUND(D14,2)*ROUND(E14,2),2))</f>
        <v>13500</v>
      </c>
      <c r="G14" s="21">
        <f>IF($E$14=0,0,+F14/$E$14)</f>
        <v>2.5</v>
      </c>
      <c r="H14" s="22">
        <f>$G$8*$F14</f>
        <v>40500</v>
      </c>
    </row>
    <row r="15" spans="1:15" x14ac:dyDescent="0.25">
      <c r="A15" s="18"/>
      <c r="B15" s="2" t="s">
        <v>6</v>
      </c>
      <c r="C15" s="19" t="s">
        <v>31</v>
      </c>
      <c r="D15" s="64">
        <v>0</v>
      </c>
      <c r="E15" s="23">
        <v>1</v>
      </c>
      <c r="F15" s="20">
        <f>IF($G$8=0,0,ROUND(D15*E15,2))</f>
        <v>0</v>
      </c>
      <c r="G15" s="21">
        <f>IF($E$14=0,0,+F15/$E$14)</f>
        <v>0</v>
      </c>
      <c r="H15" s="22">
        <f>$G$8*$F15</f>
        <v>0</v>
      </c>
    </row>
    <row r="16" spans="1:15" ht="15.6" x14ac:dyDescent="0.3">
      <c r="A16" s="13" t="s">
        <v>7</v>
      </c>
      <c r="B16" s="14"/>
      <c r="C16" s="24"/>
      <c r="D16" s="25"/>
      <c r="E16" s="14"/>
      <c r="F16" s="26">
        <f>SUM(F14:F15)</f>
        <v>13500</v>
      </c>
      <c r="G16" s="80">
        <f>IF($E$14=0,0,+F16/$E$14)</f>
        <v>2.5</v>
      </c>
      <c r="H16" s="27">
        <f>$G$8*$F16</f>
        <v>40500</v>
      </c>
    </row>
    <row r="17" spans="1:10" ht="15.6" x14ac:dyDescent="0.3">
      <c r="A17" s="28" t="s">
        <v>8</v>
      </c>
      <c r="B17" s="18"/>
      <c r="C17" s="29"/>
      <c r="D17" s="29"/>
      <c r="E17" s="29"/>
      <c r="F17" s="75"/>
      <c r="H17" s="22"/>
    </row>
    <row r="18" spans="1:10" x14ac:dyDescent="0.25">
      <c r="A18" s="18"/>
      <c r="B18" s="30" t="s">
        <v>9</v>
      </c>
      <c r="C18" s="19" t="s">
        <v>31</v>
      </c>
      <c r="D18" s="65">
        <v>121</v>
      </c>
      <c r="E18" s="23">
        <v>1</v>
      </c>
      <c r="F18" s="20">
        <f>IF($G$8=0,0,ROUND(D18*E18,2))</f>
        <v>121</v>
      </c>
      <c r="G18" s="21">
        <f t="shared" ref="G18:G41" si="0">IF($E$14=0,0,+F18/$E$14)</f>
        <v>2.2407407407407407E-2</v>
      </c>
      <c r="H18" s="22">
        <f t="shared" ref="H18:H41" si="1">$G$8*$F18</f>
        <v>363</v>
      </c>
    </row>
    <row r="19" spans="1:10" x14ac:dyDescent="0.25">
      <c r="A19" s="18"/>
      <c r="B19" s="2" t="s">
        <v>49</v>
      </c>
      <c r="C19" s="19" t="s">
        <v>31</v>
      </c>
      <c r="D19" s="65">
        <v>72</v>
      </c>
      <c r="E19" s="23">
        <v>1</v>
      </c>
      <c r="F19" s="20">
        <f t="shared" ref="F19:F21" si="2">IF($G$8=0,0,ROUND(D19*E19,2))</f>
        <v>72</v>
      </c>
      <c r="G19" s="21">
        <f t="shared" si="0"/>
        <v>1.3333333333333334E-2</v>
      </c>
      <c r="H19" s="22">
        <f t="shared" si="1"/>
        <v>216</v>
      </c>
    </row>
    <row r="20" spans="1:10" x14ac:dyDescent="0.25">
      <c r="A20" s="18"/>
      <c r="B20" s="81" t="s">
        <v>50</v>
      </c>
      <c r="C20" s="19" t="s">
        <v>31</v>
      </c>
      <c r="D20" s="65">
        <v>17</v>
      </c>
      <c r="E20" s="23">
        <v>1</v>
      </c>
      <c r="F20" s="20">
        <f t="shared" si="2"/>
        <v>17</v>
      </c>
      <c r="G20" s="21">
        <f t="shared" si="0"/>
        <v>3.1481481481481482E-3</v>
      </c>
      <c r="H20" s="22">
        <f t="shared" si="1"/>
        <v>51</v>
      </c>
    </row>
    <row r="21" spans="1:10" x14ac:dyDescent="0.25">
      <c r="A21" s="18"/>
      <c r="B21" s="81" t="s">
        <v>51</v>
      </c>
      <c r="C21" s="19" t="s">
        <v>31</v>
      </c>
      <c r="D21" s="65">
        <v>42</v>
      </c>
      <c r="E21" s="23">
        <v>1</v>
      </c>
      <c r="F21" s="20">
        <f t="shared" si="2"/>
        <v>42</v>
      </c>
      <c r="G21" s="21">
        <f t="shared" si="0"/>
        <v>7.7777777777777776E-3</v>
      </c>
      <c r="H21" s="22">
        <f t="shared" si="1"/>
        <v>126</v>
      </c>
      <c r="J21" s="2">
        <f>+IF(E14&gt;E21,E14-E21,0)</f>
        <v>5399</v>
      </c>
    </row>
    <row r="22" spans="1:10" x14ac:dyDescent="0.25">
      <c r="A22" s="18"/>
      <c r="B22" s="81" t="s">
        <v>52</v>
      </c>
      <c r="C22" s="19" t="s">
        <v>33</v>
      </c>
      <c r="D22" s="65">
        <v>18.25</v>
      </c>
      <c r="E22" s="67">
        <v>15</v>
      </c>
      <c r="F22" s="20">
        <f t="shared" ref="F22:F25" si="3">IF($G$8=0,0,ROUND(ROUND(D22,2)*ROUND(E22,2),2))</f>
        <v>273.75</v>
      </c>
      <c r="G22" s="21">
        <f t="shared" si="0"/>
        <v>5.0694444444444445E-2</v>
      </c>
      <c r="H22" s="22">
        <f t="shared" si="1"/>
        <v>821.25</v>
      </c>
    </row>
    <row r="23" spans="1:10" x14ac:dyDescent="0.25">
      <c r="A23" s="18"/>
      <c r="B23" s="81" t="s">
        <v>53</v>
      </c>
      <c r="C23" s="19" t="s">
        <v>33</v>
      </c>
      <c r="D23" s="65">
        <v>18.25</v>
      </c>
      <c r="E23" s="67">
        <v>9</v>
      </c>
      <c r="F23" s="20">
        <f t="shared" si="3"/>
        <v>164.25</v>
      </c>
      <c r="G23" s="21">
        <f t="shared" si="0"/>
        <v>3.0416666666666668E-2</v>
      </c>
      <c r="H23" s="22">
        <f t="shared" si="1"/>
        <v>492.75</v>
      </c>
    </row>
    <row r="24" spans="1:10" x14ac:dyDescent="0.25">
      <c r="A24" s="18"/>
      <c r="B24" s="2" t="s">
        <v>54</v>
      </c>
      <c r="C24" s="19" t="s">
        <v>33</v>
      </c>
      <c r="D24" s="65">
        <v>18.25</v>
      </c>
      <c r="E24" s="67">
        <v>0</v>
      </c>
      <c r="F24" s="20">
        <f t="shared" si="3"/>
        <v>0</v>
      </c>
      <c r="G24" s="21">
        <f t="shared" si="0"/>
        <v>0</v>
      </c>
      <c r="H24" s="22">
        <f t="shared" si="1"/>
        <v>0</v>
      </c>
    </row>
    <row r="25" spans="1:10" x14ac:dyDescent="0.25">
      <c r="A25" s="18"/>
      <c r="B25" s="81" t="s">
        <v>55</v>
      </c>
      <c r="C25" s="19" t="s">
        <v>33</v>
      </c>
      <c r="D25" s="65">
        <v>18.25</v>
      </c>
      <c r="E25" s="67">
        <v>140</v>
      </c>
      <c r="F25" s="20">
        <f t="shared" si="3"/>
        <v>2555</v>
      </c>
      <c r="G25" s="21">
        <f t="shared" si="0"/>
        <v>0.47314814814814815</v>
      </c>
      <c r="H25" s="22">
        <f t="shared" si="1"/>
        <v>7665</v>
      </c>
    </row>
    <row r="26" spans="1:10" x14ac:dyDescent="0.25">
      <c r="A26" s="18"/>
      <c r="B26" s="2" t="s">
        <v>56</v>
      </c>
      <c r="C26" s="19" t="s">
        <v>31</v>
      </c>
      <c r="D26" s="65">
        <v>1987.5</v>
      </c>
      <c r="E26" s="23">
        <v>1</v>
      </c>
      <c r="F26" s="20">
        <f>IF($G$8=0,0,ROUND(D26*E26,2))</f>
        <v>1987.5</v>
      </c>
      <c r="G26" s="21">
        <f t="shared" si="0"/>
        <v>0.36805555555555558</v>
      </c>
      <c r="H26" s="22">
        <f t="shared" si="1"/>
        <v>5962.5</v>
      </c>
    </row>
    <row r="27" spans="1:10" x14ac:dyDescent="0.25">
      <c r="A27" s="18"/>
      <c r="B27" s="30" t="s">
        <v>10</v>
      </c>
      <c r="C27" s="19" t="s">
        <v>31</v>
      </c>
      <c r="D27" s="65">
        <v>0</v>
      </c>
      <c r="E27" s="23">
        <v>1</v>
      </c>
      <c r="F27" s="20">
        <f>IF($G$8=0,0,ROUND(D27*E27,2))</f>
        <v>0</v>
      </c>
      <c r="G27" s="21">
        <f t="shared" si="0"/>
        <v>0</v>
      </c>
      <c r="H27" s="22">
        <f t="shared" si="1"/>
        <v>0</v>
      </c>
    </row>
    <row r="28" spans="1:10" x14ac:dyDescent="0.25">
      <c r="A28" s="18"/>
      <c r="B28" s="2" t="s">
        <v>12</v>
      </c>
      <c r="C28" s="19" t="s">
        <v>33</v>
      </c>
      <c r="D28" s="65">
        <v>18.25</v>
      </c>
      <c r="E28" s="67">
        <v>11.9</v>
      </c>
      <c r="F28" s="20">
        <f t="shared" ref="F28:F30" si="4">IF($G$8=0,0,ROUND(ROUND(D28,2)*ROUND(E28,2),2))</f>
        <v>217.18</v>
      </c>
      <c r="G28" s="21">
        <f t="shared" si="0"/>
        <v>4.0218518518518521E-2</v>
      </c>
      <c r="H28" s="22">
        <f t="shared" si="1"/>
        <v>651.54</v>
      </c>
    </row>
    <row r="29" spans="1:10" hidden="1" x14ac:dyDescent="0.25">
      <c r="A29" s="18"/>
      <c r="B29" s="2" t="s">
        <v>57</v>
      </c>
      <c r="C29" s="19" t="s">
        <v>33</v>
      </c>
      <c r="D29" s="65">
        <v>0</v>
      </c>
      <c r="E29" s="67">
        <v>6.7</v>
      </c>
      <c r="F29" s="20">
        <f t="shared" si="4"/>
        <v>0</v>
      </c>
      <c r="G29" s="21">
        <f t="shared" si="0"/>
        <v>0</v>
      </c>
      <c r="H29" s="22">
        <f t="shared" si="1"/>
        <v>0</v>
      </c>
    </row>
    <row r="30" spans="1:10" x14ac:dyDescent="0.25">
      <c r="A30" s="18"/>
      <c r="B30" s="2" t="s">
        <v>13</v>
      </c>
      <c r="C30" s="19" t="s">
        <v>33</v>
      </c>
      <c r="D30" s="65">
        <v>18.25</v>
      </c>
      <c r="E30" s="67">
        <v>0.75</v>
      </c>
      <c r="F30" s="20">
        <f t="shared" si="4"/>
        <v>13.69</v>
      </c>
      <c r="G30" s="21">
        <f t="shared" si="0"/>
        <v>2.535185185185185E-3</v>
      </c>
      <c r="H30" s="22">
        <f t="shared" si="1"/>
        <v>41.07</v>
      </c>
    </row>
    <row r="31" spans="1:10" x14ac:dyDescent="0.25">
      <c r="A31" s="18"/>
      <c r="B31" s="2" t="s">
        <v>14</v>
      </c>
      <c r="C31" s="19" t="s">
        <v>31</v>
      </c>
      <c r="D31" s="65">
        <v>0</v>
      </c>
      <c r="E31" s="23">
        <v>1</v>
      </c>
      <c r="F31" s="20">
        <f t="shared" ref="F31:F36" si="5">IF($G$8=0,0,ROUND(D31*E31,2))</f>
        <v>0</v>
      </c>
      <c r="G31" s="21">
        <f t="shared" si="0"/>
        <v>0</v>
      </c>
      <c r="H31" s="22">
        <f t="shared" si="1"/>
        <v>0</v>
      </c>
    </row>
    <row r="32" spans="1:10" x14ac:dyDescent="0.25">
      <c r="A32" s="18"/>
      <c r="B32" s="2" t="s">
        <v>69</v>
      </c>
      <c r="C32" s="19" t="s">
        <v>31</v>
      </c>
      <c r="D32" s="65">
        <v>63</v>
      </c>
      <c r="E32" s="23">
        <v>1</v>
      </c>
      <c r="F32" s="20">
        <f t="shared" si="5"/>
        <v>63</v>
      </c>
      <c r="G32" s="21">
        <f t="shared" si="0"/>
        <v>1.1666666666666667E-2</v>
      </c>
      <c r="H32" s="22">
        <f t="shared" si="1"/>
        <v>189</v>
      </c>
    </row>
    <row r="33" spans="1:8" x14ac:dyDescent="0.25">
      <c r="A33" s="18"/>
      <c r="B33" s="2" t="s">
        <v>44</v>
      </c>
      <c r="C33" s="19" t="s">
        <v>31</v>
      </c>
      <c r="D33" s="65">
        <v>179</v>
      </c>
      <c r="E33" s="23">
        <v>1</v>
      </c>
      <c r="F33" s="20">
        <f t="shared" si="5"/>
        <v>179</v>
      </c>
      <c r="G33" s="21">
        <f t="shared" si="0"/>
        <v>3.3148148148148149E-2</v>
      </c>
      <c r="H33" s="22">
        <f t="shared" si="1"/>
        <v>537</v>
      </c>
    </row>
    <row r="34" spans="1:8" hidden="1" x14ac:dyDescent="0.25">
      <c r="A34" s="18"/>
      <c r="B34" s="2" t="s">
        <v>58</v>
      </c>
      <c r="C34" s="19" t="s">
        <v>31</v>
      </c>
      <c r="D34" s="65">
        <v>0</v>
      </c>
      <c r="E34" s="23">
        <v>1</v>
      </c>
      <c r="F34" s="20">
        <f t="shared" si="5"/>
        <v>0</v>
      </c>
      <c r="G34" s="21">
        <f t="shared" si="0"/>
        <v>0</v>
      </c>
      <c r="H34" s="22">
        <f t="shared" si="1"/>
        <v>0</v>
      </c>
    </row>
    <row r="35" spans="1:8" x14ac:dyDescent="0.25">
      <c r="A35" s="18"/>
      <c r="B35" s="2" t="s">
        <v>35</v>
      </c>
      <c r="C35" s="19" t="s">
        <v>31</v>
      </c>
      <c r="D35" s="65">
        <v>0</v>
      </c>
      <c r="E35" s="23">
        <v>1</v>
      </c>
      <c r="F35" s="20">
        <f t="shared" si="5"/>
        <v>0</v>
      </c>
      <c r="G35" s="21">
        <f t="shared" si="0"/>
        <v>0</v>
      </c>
      <c r="H35" s="22">
        <f t="shared" si="1"/>
        <v>0</v>
      </c>
    </row>
    <row r="36" spans="1:8" x14ac:dyDescent="0.25">
      <c r="A36" s="18"/>
      <c r="B36" s="2" t="s">
        <v>15</v>
      </c>
      <c r="C36" s="19" t="s">
        <v>31</v>
      </c>
      <c r="D36" s="65">
        <v>1030</v>
      </c>
      <c r="E36" s="23">
        <v>1</v>
      </c>
      <c r="F36" s="20">
        <f t="shared" si="5"/>
        <v>1030</v>
      </c>
      <c r="G36" s="21">
        <f t="shared" si="0"/>
        <v>0.19074074074074074</v>
      </c>
      <c r="H36" s="22">
        <f t="shared" si="1"/>
        <v>3090</v>
      </c>
    </row>
    <row r="37" spans="1:8" x14ac:dyDescent="0.25">
      <c r="A37" s="18"/>
      <c r="B37" s="2" t="s">
        <v>11</v>
      </c>
      <c r="C37" s="19" t="s">
        <v>32</v>
      </c>
      <c r="D37" s="66">
        <v>5.7500000000000002E-2</v>
      </c>
      <c r="E37" s="87">
        <f>+SUM(F18:F36)/2</f>
        <v>3367.6849999999999</v>
      </c>
      <c r="F37" s="20">
        <f>IF($G$8=0,0,ROUND(ROUND(D37,4)*ROUND(E37,2),2))</f>
        <v>193.64</v>
      </c>
      <c r="G37" s="21">
        <f t="shared" si="0"/>
        <v>3.5859259259259257E-2</v>
      </c>
      <c r="H37" s="22">
        <f t="shared" si="1"/>
        <v>580.91999999999996</v>
      </c>
    </row>
    <row r="38" spans="1:8" ht="15.6" x14ac:dyDescent="0.3">
      <c r="A38" s="45" t="s">
        <v>16</v>
      </c>
      <c r="D38" s="33"/>
      <c r="E38" s="34"/>
      <c r="F38" s="76">
        <f>SUM(F18:F37)</f>
        <v>6929.01</v>
      </c>
      <c r="G38" s="80">
        <f t="shared" si="0"/>
        <v>1.28315</v>
      </c>
      <c r="H38" s="36">
        <f t="shared" si="1"/>
        <v>20787.03</v>
      </c>
    </row>
    <row r="39" spans="1:8" ht="15.6" x14ac:dyDescent="0.3">
      <c r="A39" s="37" t="s">
        <v>17</v>
      </c>
      <c r="B39" s="78"/>
      <c r="C39" s="78"/>
      <c r="D39" s="38"/>
      <c r="E39" s="38"/>
      <c r="F39" s="76">
        <f>F16-F38</f>
        <v>6570.99</v>
      </c>
      <c r="G39" s="82">
        <f t="shared" si="0"/>
        <v>1.21685</v>
      </c>
      <c r="H39" s="36">
        <f t="shared" si="1"/>
        <v>19712.97</v>
      </c>
    </row>
    <row r="40" spans="1:8" ht="15.6" x14ac:dyDescent="0.3">
      <c r="A40" s="28" t="s">
        <v>18</v>
      </c>
      <c r="B40" s="18"/>
      <c r="C40" s="29"/>
      <c r="D40" s="29" t="s">
        <v>19</v>
      </c>
      <c r="E40" s="18"/>
      <c r="F40" s="29"/>
      <c r="G40" s="39"/>
      <c r="H40" s="22"/>
    </row>
    <row r="41" spans="1:8" ht="15.6" x14ac:dyDescent="0.3">
      <c r="A41" s="28"/>
      <c r="B41" s="94" t="s">
        <v>45</v>
      </c>
      <c r="C41" s="94"/>
      <c r="D41" s="29"/>
      <c r="F41" s="79">
        <v>1119</v>
      </c>
      <c r="G41" s="21">
        <f t="shared" si="0"/>
        <v>0.20722222222222222</v>
      </c>
      <c r="H41" s="22">
        <f t="shared" si="1"/>
        <v>3357</v>
      </c>
    </row>
    <row r="42" spans="1:8" ht="15.6" x14ac:dyDescent="0.3">
      <c r="A42" s="28"/>
      <c r="B42" s="94" t="s">
        <v>46</v>
      </c>
      <c r="C42" s="94"/>
      <c r="D42" s="29"/>
      <c r="E42" s="68">
        <v>62000</v>
      </c>
      <c r="F42" s="29"/>
      <c r="H42" s="22"/>
    </row>
    <row r="43" spans="1:8" ht="15.6" x14ac:dyDescent="0.3">
      <c r="A43" s="28"/>
      <c r="B43" s="2" t="s">
        <v>34</v>
      </c>
      <c r="C43" s="29"/>
      <c r="D43" s="29"/>
      <c r="E43" s="69">
        <v>1</v>
      </c>
      <c r="F43" s="29"/>
      <c r="H43" s="22"/>
    </row>
    <row r="44" spans="1:8" x14ac:dyDescent="0.25">
      <c r="A44" s="18"/>
      <c r="B44" s="2" t="s">
        <v>36</v>
      </c>
      <c r="C44" s="41"/>
      <c r="D44" s="18"/>
      <c r="E44" s="18"/>
      <c r="F44" s="8"/>
      <c r="H44" s="22"/>
    </row>
    <row r="45" spans="1:8" x14ac:dyDescent="0.25">
      <c r="A45" s="18"/>
      <c r="B45" s="2" t="s">
        <v>20</v>
      </c>
      <c r="C45" s="19" t="s">
        <v>32</v>
      </c>
      <c r="D45" s="71">
        <v>0.05</v>
      </c>
      <c r="E45" s="18"/>
      <c r="F45" s="42">
        <f>IF($G$8=0,0,H45/$G$8)</f>
        <v>1033.3333333333333</v>
      </c>
      <c r="G45" s="21">
        <f t="shared" ref="G45:G48" si="6">IF($E$14=0,0,+F45/$E$14)</f>
        <v>0.19135802469135801</v>
      </c>
      <c r="H45" s="43">
        <f>+$E$42*$E$43*D45</f>
        <v>3100</v>
      </c>
    </row>
    <row r="46" spans="1:8" x14ac:dyDescent="0.25">
      <c r="A46" s="18"/>
      <c r="B46" s="2" t="s">
        <v>21</v>
      </c>
      <c r="C46" s="19" t="s">
        <v>32</v>
      </c>
      <c r="D46" s="71">
        <v>0.01</v>
      </c>
      <c r="E46" s="18"/>
      <c r="F46" s="42">
        <f>IF($G$8=0,0,H46/$G$8)</f>
        <v>206.66666666666666</v>
      </c>
      <c r="G46" s="21">
        <f t="shared" si="6"/>
        <v>3.82716049382716E-2</v>
      </c>
      <c r="H46" s="43">
        <f t="shared" ref="H46:H47" si="7">+$E$42*$E$43*D46</f>
        <v>620</v>
      </c>
    </row>
    <row r="47" spans="1:8" x14ac:dyDescent="0.25">
      <c r="A47" s="18"/>
      <c r="B47" s="2" t="s">
        <v>22</v>
      </c>
      <c r="C47" s="19" t="s">
        <v>32</v>
      </c>
      <c r="D47" s="71">
        <v>8.5000000000000006E-3</v>
      </c>
      <c r="E47" s="18"/>
      <c r="F47" s="42">
        <f>IF($G$8=0,0,H47/$G$8)</f>
        <v>175.66666666666666</v>
      </c>
      <c r="G47" s="21">
        <f t="shared" si="6"/>
        <v>3.2530864197530859E-2</v>
      </c>
      <c r="H47" s="43">
        <f t="shared" si="7"/>
        <v>527</v>
      </c>
    </row>
    <row r="48" spans="1:8" x14ac:dyDescent="0.25">
      <c r="A48" s="18"/>
      <c r="B48" s="2" t="s">
        <v>23</v>
      </c>
      <c r="C48" s="19" t="s">
        <v>32</v>
      </c>
      <c r="D48" s="18"/>
      <c r="E48" s="18"/>
      <c r="F48" s="42">
        <f>IF($G$8=0,0,H48/$G$8)</f>
        <v>1533.3333333333333</v>
      </c>
      <c r="G48" s="21">
        <f t="shared" si="6"/>
        <v>0.2839506172839506</v>
      </c>
      <c r="H48" s="70">
        <v>4600</v>
      </c>
    </row>
    <row r="49" spans="1:8" ht="15.6" hidden="1" x14ac:dyDescent="0.3">
      <c r="A49" s="18"/>
      <c r="B49" s="40" t="s">
        <v>59</v>
      </c>
      <c r="C49" s="29"/>
      <c r="D49" s="29"/>
      <c r="E49" s="68">
        <v>0</v>
      </c>
      <c r="F49" s="42"/>
      <c r="G49" s="21"/>
      <c r="H49" s="22"/>
    </row>
    <row r="50" spans="1:8" ht="15.6" hidden="1" x14ac:dyDescent="0.3">
      <c r="A50" s="18"/>
      <c r="B50" s="2" t="s">
        <v>34</v>
      </c>
      <c r="C50" s="29"/>
      <c r="D50" s="29"/>
      <c r="E50" s="69">
        <v>1</v>
      </c>
      <c r="F50" s="42"/>
      <c r="G50" s="21"/>
      <c r="H50" s="22"/>
    </row>
    <row r="51" spans="1:8" hidden="1" x14ac:dyDescent="0.25">
      <c r="A51" s="18"/>
      <c r="B51" s="2" t="s">
        <v>60</v>
      </c>
      <c r="C51" s="41"/>
      <c r="D51" s="18"/>
      <c r="E51" s="18"/>
      <c r="F51" s="8"/>
      <c r="H51" s="22"/>
    </row>
    <row r="52" spans="1:8" hidden="1" x14ac:dyDescent="0.25">
      <c r="A52" s="18"/>
      <c r="B52" s="2" t="s">
        <v>20</v>
      </c>
      <c r="C52" s="19" t="s">
        <v>32</v>
      </c>
      <c r="D52" s="71">
        <v>0.06</v>
      </c>
      <c r="E52" s="18"/>
      <c r="F52" s="42">
        <f>IF($G$8=0,0,H52/$G$8)</f>
        <v>0</v>
      </c>
      <c r="G52" s="21">
        <f t="shared" ref="G52:G55" si="8">IF($E$14=0,0,+F52/$E$14)</f>
        <v>0</v>
      </c>
      <c r="H52" s="43">
        <f>+$E$49*$E$50*D52</f>
        <v>0</v>
      </c>
    </row>
    <row r="53" spans="1:8" hidden="1" x14ac:dyDescent="0.25">
      <c r="A53" s="18"/>
      <c r="B53" s="2" t="s">
        <v>21</v>
      </c>
      <c r="C53" s="19" t="s">
        <v>32</v>
      </c>
      <c r="D53" s="71">
        <v>0.01</v>
      </c>
      <c r="E53" s="18"/>
      <c r="F53" s="42">
        <f>IF($G$8=0,0,H53/$G$8)</f>
        <v>0</v>
      </c>
      <c r="G53" s="21">
        <f t="shared" si="8"/>
        <v>0</v>
      </c>
      <c r="H53" s="43">
        <f t="shared" ref="H53:H54" si="9">+$E$49*$E$50*D53</f>
        <v>0</v>
      </c>
    </row>
    <row r="54" spans="1:8" hidden="1" x14ac:dyDescent="0.25">
      <c r="A54" s="18"/>
      <c r="B54" s="2" t="s">
        <v>22</v>
      </c>
      <c r="C54" s="19" t="s">
        <v>32</v>
      </c>
      <c r="D54" s="71">
        <v>8.5000000000000006E-3</v>
      </c>
      <c r="E54" s="18"/>
      <c r="F54" s="42">
        <f>IF($G$8=0,0,H54/$G$8)</f>
        <v>0</v>
      </c>
      <c r="G54" s="21">
        <f t="shared" si="8"/>
        <v>0</v>
      </c>
      <c r="H54" s="43">
        <f t="shared" si="9"/>
        <v>0</v>
      </c>
    </row>
    <row r="55" spans="1:8" hidden="1" x14ac:dyDescent="0.25">
      <c r="A55" s="18"/>
      <c r="B55" s="2" t="s">
        <v>23</v>
      </c>
      <c r="C55" s="19" t="s">
        <v>32</v>
      </c>
      <c r="D55" s="18"/>
      <c r="E55" s="18"/>
      <c r="F55" s="42">
        <f>IF($G$8=0,0,H55/$G$8)</f>
        <v>0</v>
      </c>
      <c r="G55" s="21">
        <f t="shared" si="8"/>
        <v>0</v>
      </c>
      <c r="H55" s="70">
        <v>0</v>
      </c>
    </row>
    <row r="56" spans="1:8" x14ac:dyDescent="0.25">
      <c r="A56" s="18"/>
      <c r="B56" s="2" t="s">
        <v>24</v>
      </c>
      <c r="C56" s="19" t="s">
        <v>25</v>
      </c>
      <c r="E56" s="70">
        <v>0</v>
      </c>
      <c r="F56" s="8"/>
      <c r="H56" s="22"/>
    </row>
    <row r="57" spans="1:8" x14ac:dyDescent="0.25">
      <c r="A57" s="18"/>
      <c r="B57" s="2" t="s">
        <v>20</v>
      </c>
      <c r="C57" s="19" t="s">
        <v>32</v>
      </c>
      <c r="D57" s="72">
        <v>0.03</v>
      </c>
      <c r="E57" s="18"/>
      <c r="F57" s="42">
        <f>IF($G$8=0,0,H57/$G$8)</f>
        <v>0</v>
      </c>
      <c r="G57" s="21">
        <f t="shared" ref="G57:G61" si="10">IF($E$14=0,0,+F57/$E$14)</f>
        <v>0</v>
      </c>
      <c r="H57" s="44">
        <f>$E$56*D57*$G$8</f>
        <v>0</v>
      </c>
    </row>
    <row r="58" spans="1:8" x14ac:dyDescent="0.25">
      <c r="A58" s="18"/>
      <c r="B58" s="2" t="s">
        <v>21</v>
      </c>
      <c r="C58" s="19" t="s">
        <v>32</v>
      </c>
      <c r="D58" s="72">
        <v>4.0000000000000001E-3</v>
      </c>
      <c r="E58" s="18"/>
      <c r="F58" s="42">
        <f>IF($G$8=0,0,H58/$G$8)</f>
        <v>0</v>
      </c>
      <c r="G58" s="21">
        <f t="shared" si="10"/>
        <v>0</v>
      </c>
      <c r="H58" s="44">
        <f>$E$56*D58*$G$8</f>
        <v>0</v>
      </c>
    </row>
    <row r="59" spans="1:8" ht="15.6" x14ac:dyDescent="0.3">
      <c r="A59" s="45" t="s">
        <v>26</v>
      </c>
      <c r="B59" s="46"/>
      <c r="C59" s="47"/>
      <c r="D59" s="46"/>
      <c r="E59" s="46"/>
      <c r="F59" s="35">
        <f>SUM(F41:F58)</f>
        <v>4067.9999999999991</v>
      </c>
      <c r="G59" s="80">
        <f t="shared" si="10"/>
        <v>0.75333333333333319</v>
      </c>
      <c r="H59" s="36">
        <f>SUM(H41:H58)</f>
        <v>12204</v>
      </c>
    </row>
    <row r="60" spans="1:8" ht="15.6" x14ac:dyDescent="0.3">
      <c r="A60" s="31" t="s">
        <v>27</v>
      </c>
      <c r="B60" s="32"/>
      <c r="C60" s="32"/>
      <c r="D60" s="32"/>
      <c r="E60" s="32"/>
      <c r="F60" s="48">
        <f>F38+F59</f>
        <v>10997.009999999998</v>
      </c>
      <c r="G60" s="80">
        <f t="shared" si="10"/>
        <v>2.036483333333333</v>
      </c>
      <c r="H60" s="49">
        <f>H38+H59</f>
        <v>32991.03</v>
      </c>
    </row>
    <row r="61" spans="1:8" ht="15.6" x14ac:dyDescent="0.3">
      <c r="A61" s="37" t="s">
        <v>28</v>
      </c>
      <c r="B61" s="38"/>
      <c r="C61" s="38"/>
      <c r="D61" s="38"/>
      <c r="E61" s="38"/>
      <c r="F61" s="35">
        <f>F16-F60</f>
        <v>2502.9900000000016</v>
      </c>
      <c r="G61" s="80">
        <f t="shared" si="10"/>
        <v>0.46351666666666697</v>
      </c>
      <c r="H61" s="36">
        <f>H16-H60</f>
        <v>7508.9700000000012</v>
      </c>
    </row>
    <row r="62" spans="1:8" ht="15.6" x14ac:dyDescent="0.3">
      <c r="A62" s="45"/>
      <c r="B62" s="46"/>
      <c r="C62" s="46"/>
      <c r="D62" s="46"/>
      <c r="E62" s="46"/>
      <c r="F62" s="50"/>
      <c r="G62" s="82"/>
      <c r="H62" s="51"/>
    </row>
    <row r="63" spans="1:8" ht="15.6" x14ac:dyDescent="0.3">
      <c r="B63" s="107" t="s">
        <v>70</v>
      </c>
      <c r="C63" s="93"/>
      <c r="D63" s="88"/>
      <c r="E63" s="103" t="s">
        <v>42</v>
      </c>
      <c r="F63" s="102"/>
      <c r="G63" s="102"/>
      <c r="H63" s="51"/>
    </row>
    <row r="64" spans="1:8" ht="15.6" x14ac:dyDescent="0.3">
      <c r="B64" s="92" t="s">
        <v>41</v>
      </c>
      <c r="C64" s="93"/>
      <c r="D64" s="89"/>
      <c r="E64" s="103"/>
      <c r="F64" s="102"/>
      <c r="G64" s="102"/>
    </row>
    <row r="65" spans="1:6" x14ac:dyDescent="0.25">
      <c r="A65" s="18"/>
      <c r="B65" s="18"/>
      <c r="C65" s="18"/>
      <c r="D65" s="18"/>
      <c r="E65" s="18"/>
      <c r="F65" s="18"/>
    </row>
    <row r="66" spans="1:6" ht="15.6" x14ac:dyDescent="0.3">
      <c r="A66" s="18"/>
      <c r="B66" s="104" t="s">
        <v>61</v>
      </c>
      <c r="C66" s="105"/>
      <c r="D66" s="105"/>
      <c r="E66" s="105"/>
      <c r="F66" s="106"/>
    </row>
    <row r="67" spans="1:6" ht="15.6" x14ac:dyDescent="0.3">
      <c r="A67" s="18"/>
      <c r="B67" s="52" t="s">
        <v>62</v>
      </c>
      <c r="C67" s="53">
        <f>IF(F14=0,"NA",+D14)</f>
        <v>2.5</v>
      </c>
      <c r="D67" s="54" t="s">
        <v>63</v>
      </c>
      <c r="E67" s="14"/>
      <c r="F67" s="86">
        <f>IF(F14=0,"NA",+E14)</f>
        <v>5400</v>
      </c>
    </row>
    <row r="68" spans="1:6" x14ac:dyDescent="0.25">
      <c r="A68" s="18"/>
      <c r="B68" s="55" t="s">
        <v>64</v>
      </c>
      <c r="C68" s="84">
        <f>+IF(C67="NA","NA",IF(D14&lt;=0,"NA",(F38-F16+F14)/D14))</f>
        <v>2771.6040000000003</v>
      </c>
      <c r="D68" s="46"/>
      <c r="E68" s="56" t="s">
        <v>29</v>
      </c>
      <c r="F68" s="57">
        <f>+IF(F67="NA","NA",IF(E14&lt;=0,"NA",(F38-F16+F14)/E14))</f>
        <v>1.28315</v>
      </c>
    </row>
    <row r="69" spans="1:6" x14ac:dyDescent="0.25">
      <c r="A69" s="18"/>
      <c r="B69" s="58" t="s">
        <v>65</v>
      </c>
      <c r="C69" s="85">
        <f>+IF(C67="NA","NA",IF(D14&lt;=0,"NA",(F60-F16+F14)/D14))</f>
        <v>4398.8039999999992</v>
      </c>
      <c r="D69" s="32"/>
      <c r="E69" s="59" t="s">
        <v>30</v>
      </c>
      <c r="F69" s="60">
        <f>+IF(F67="NA","NA",IF(E14&lt;=0,"NA",(F60-F16+F14)/E14))</f>
        <v>2.036483333333333</v>
      </c>
    </row>
    <row r="75" spans="1:6" x14ac:dyDescent="0.25">
      <c r="B75" s="90" t="s">
        <v>40</v>
      </c>
    </row>
    <row r="76" spans="1:6" x14ac:dyDescent="0.25">
      <c r="B76" s="91" t="s">
        <v>71</v>
      </c>
      <c r="C76" s="91"/>
    </row>
    <row r="77" spans="1:6" x14ac:dyDescent="0.25">
      <c r="B77" s="2" t="s">
        <v>72</v>
      </c>
    </row>
    <row r="78" spans="1:6" x14ac:dyDescent="0.25">
      <c r="B78" s="2" t="s">
        <v>73</v>
      </c>
    </row>
  </sheetData>
  <sheetProtection sheet="1" objects="1" scenarios="1"/>
  <mergeCells count="16">
    <mergeCell ref="B76:C76"/>
    <mergeCell ref="B64:C64"/>
    <mergeCell ref="B41:C41"/>
    <mergeCell ref="B1:H1"/>
    <mergeCell ref="B2:H3"/>
    <mergeCell ref="B5:E5"/>
    <mergeCell ref="B8:E8"/>
    <mergeCell ref="B9:E9"/>
    <mergeCell ref="B10:E10"/>
    <mergeCell ref="B11:E11"/>
    <mergeCell ref="B6:C6"/>
    <mergeCell ref="E63:G63"/>
    <mergeCell ref="E64:G64"/>
    <mergeCell ref="B42:C42"/>
    <mergeCell ref="B66:F66"/>
    <mergeCell ref="B63:C63"/>
  </mergeCells>
  <hyperlinks>
    <hyperlink ref="B2:G2" r:id="rId1" display="OSU Enterprise Budget Software has more information on the cost and returns for growing wheat." xr:uid="{00000000-0004-0000-0000-000000000000}"/>
    <hyperlink ref="B76:C76" r:id="rId2" display="Contact Roger Sahs" xr:uid="{00000000-0004-0000-0000-000001000000}"/>
  </hyperlinks>
  <pageMargins left="0.7" right="0.7" top="0.75" bottom="0.75" header="0.3" footer="0.3"/>
  <pageSetup scale="66" orientation="portrait"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Doye, Damona</dc:creator>
  <cp:lastModifiedBy>Wilson, Cassidy Diane</cp:lastModifiedBy>
  <cp:lastPrinted>2016-03-01T17:57:15Z</cp:lastPrinted>
  <dcterms:created xsi:type="dcterms:W3CDTF">2015-05-08T16:04:18Z</dcterms:created>
  <dcterms:modified xsi:type="dcterms:W3CDTF">2022-03-09T22:11:43Z</dcterms:modified>
</cp:coreProperties>
</file>