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ttps://ostatemailokstate-my.sharepoint.com/personal/cassidy_spradlin_okstate_edu/Documents/Attachments/AGECON Extension/Agribusiness and Cooperative Management/"/>
    </mc:Choice>
  </mc:AlternateContent>
  <bookViews>
    <workbookView xWindow="0" yWindow="0" windowWidth="23040" windowHeight="9192" tabRatio="928"/>
  </bookViews>
  <sheets>
    <sheet name="Templete (2009) " sheetId="5" r:id="rId1"/>
    <sheet name="formula" sheetId="4" r:id="rId2"/>
    <sheet name="foundation" sheetId="6" r:id="rId3"/>
    <sheet name="cost_results" sheetId="8" r:id="rId4"/>
    <sheet name="model_data" sheetId="9" r:id="rId5"/>
    <sheet name="model estimation" sheetId="10" r:id="rId6"/>
    <sheet name="Depreciation" sheetId="11" r:id="rId7"/>
    <sheet name="fan_select" sheetId="12" r:id="rId8"/>
    <sheet name="pack factor" sheetId="13" r:id="rId9"/>
    <sheet name="side wall" sheetId="14" r:id="rId10"/>
    <sheet name="cost index" sheetId="16" r:id="rId11"/>
    <sheet name="S.F. cost modifier" sheetId="15" r:id="rId12"/>
    <sheet name="auger_selection" sheetId="17" r:id="rId13"/>
    <sheet name="capacity" sheetId="7" r:id="rId14"/>
  </sheets>
  <externalReferences>
    <externalReference r:id="rId15"/>
  </externalReferences>
  <definedNames>
    <definedName name="diam" localSheetId="3">[1]vertical!$A$4</definedName>
    <definedName name="diam" localSheetId="0">'Templete (2009) '!$A$3</definedName>
    <definedName name="diam">#REF!</definedName>
    <definedName name="Eave_height" localSheetId="3">[1]vertical!$A$7</definedName>
    <definedName name="Eave_height" localSheetId="0">'Templete (2009) '!$A$6</definedName>
    <definedName name="Eave_height">#REF!</definedName>
    <definedName name="Height" localSheetId="3">[1]vertical!$B$7</definedName>
    <definedName name="Height" localSheetId="0">'Templete (2009) '!$B$6</definedName>
    <definedName name="Height">#REF!</definedName>
    <definedName name="Ht" localSheetId="3">[1]vertical!$B$6</definedName>
    <definedName name="Ht" localSheetId="0">'Templete (2009) '!$B$5</definedName>
    <definedName name="Ht">#REF!</definedName>
    <definedName name="ring" localSheetId="3">[1]vertical!$D$7</definedName>
    <definedName name="ring" localSheetId="0">'Templete (2009) '!$D$6</definedName>
    <definedName name="ring">#REF!</definedName>
    <definedName name="sheet" localSheetId="3">[1]vertical!$C$7</definedName>
    <definedName name="sheet" localSheetId="0">'Templete (2009) '!$C$6</definedName>
    <definedName name="sheet">#REF!</definedName>
    <definedName name="solver_adj" localSheetId="0" hidden="1">'Templete (2009) '!$A$3,'Templete (2009) '!$B$3</definedName>
    <definedName name="solver_cvg" localSheetId="0" hidden="1">0.0001</definedName>
    <definedName name="solver_drv" localSheetId="0" hidden="1">1</definedName>
    <definedName name="solver_est" localSheetId="0" hidden="1">2</definedName>
    <definedName name="solver_itr" localSheetId="0" hidden="1">1000</definedName>
    <definedName name="solver_lhs1" localSheetId="0" hidden="1">'Templete (2009) '!$C$3</definedName>
    <definedName name="solver_lhs2" localSheetId="0" hidden="1">'Templete (2009) '!$A$6</definedName>
    <definedName name="solver_lhs3" localSheetId="0" hidden="1">'Templete (2009) '!$A$3</definedName>
    <definedName name="solver_lhs4" localSheetId="0" hidden="1">'Templete (2009) '!$A$6</definedName>
    <definedName name="solver_lhs5" localSheetId="0" hidden="1">'Templete (2009) '!$A$3</definedName>
    <definedName name="solver_lin" localSheetId="0" hidden="1">2</definedName>
    <definedName name="solver_neg" localSheetId="0" hidden="1">1</definedName>
    <definedName name="solver_num" localSheetId="0" hidden="1">3</definedName>
    <definedName name="solver_nwt" localSheetId="0" hidden="1">1</definedName>
    <definedName name="solver_opt" localSheetId="0" hidden="1">'Templete (2009) '!$I$6</definedName>
    <definedName name="solver_pre" localSheetId="0" hidden="1">0.000001</definedName>
    <definedName name="solver_rel1" localSheetId="0" hidden="1">1</definedName>
    <definedName name="solver_rel2" localSheetId="0" hidden="1">1</definedName>
    <definedName name="solver_rel3" localSheetId="0" hidden="1">1</definedName>
    <definedName name="solver_rel4" localSheetId="0" hidden="1">1</definedName>
    <definedName name="solver_rel5" localSheetId="0" hidden="1">1</definedName>
    <definedName name="solver_rhs1" localSheetId="0" hidden="1">12</definedName>
    <definedName name="solver_rhs2" localSheetId="0" hidden="1">'Templete (2009) '!$A$3</definedName>
    <definedName name="solver_rhs3" localSheetId="0" hidden="1">110</definedName>
    <definedName name="solver_rhs4" localSheetId="0" hidden="1">'Templete (2009) '!$A$3</definedName>
    <definedName name="solver_rhs5" localSheetId="0" hidden="1">110</definedName>
    <definedName name="solver_scl" localSheetId="0" hidden="1">1</definedName>
    <definedName name="solver_sho" localSheetId="0" hidden="1">2</definedName>
    <definedName name="solver_tim" localSheetId="0" hidden="1">100</definedName>
    <definedName name="solver_tol" localSheetId="0" hidden="1">0.05</definedName>
    <definedName name="solver_typ" localSheetId="0" hidden="1">2</definedName>
    <definedName name="solver_val" localSheetId="0" hidden="1">0</definedName>
  </definedNames>
  <calcPr calcId="162913"/>
</workbook>
</file>

<file path=xl/calcChain.xml><?xml version="1.0" encoding="utf-8"?>
<calcChain xmlns="http://schemas.openxmlformats.org/spreadsheetml/2006/main">
  <c r="AX3" i="5" l="1"/>
  <c r="AX13" i="5" s="1"/>
  <c r="C102" i="5"/>
  <c r="C96" i="5"/>
  <c r="B96" i="5" s="1"/>
  <c r="AH24" i="5"/>
  <c r="AH25" i="5" s="1"/>
  <c r="AH26" i="5" s="1"/>
  <c r="AH27" i="5" s="1"/>
  <c r="AH28" i="5" s="1"/>
  <c r="AH29" i="5" s="1"/>
  <c r="AX11" i="5" l="1"/>
  <c r="AX9" i="5"/>
  <c r="AX7" i="5"/>
  <c r="AX5" i="5"/>
  <c r="AX28" i="5"/>
  <c r="AX26" i="5"/>
  <c r="AX24" i="5"/>
  <c r="AX22" i="5"/>
  <c r="AX20" i="5"/>
  <c r="AX18" i="5"/>
  <c r="AX16" i="5"/>
  <c r="AX14" i="5"/>
  <c r="AX12" i="5"/>
  <c r="AX10" i="5"/>
  <c r="AX8" i="5"/>
  <c r="AX6" i="5"/>
  <c r="AX4" i="5"/>
  <c r="AX27" i="5"/>
  <c r="AX25" i="5"/>
  <c r="AX23" i="5"/>
  <c r="AX21" i="5"/>
  <c r="AX19" i="5"/>
  <c r="AX17" i="5"/>
  <c r="AX15" i="5"/>
  <c r="R3" i="5"/>
  <c r="O57" i="5"/>
  <c r="O56" i="5"/>
  <c r="O55" i="5"/>
  <c r="L70" i="5"/>
  <c r="M70" i="5" s="1"/>
  <c r="L69" i="5"/>
  <c r="M69" i="5" s="1"/>
  <c r="L68" i="5"/>
  <c r="M68" i="5" s="1"/>
  <c r="L67" i="5"/>
  <c r="M67" i="5" s="1"/>
  <c r="L66" i="5"/>
  <c r="M66" i="5" s="1"/>
  <c r="L65" i="5"/>
  <c r="M65" i="5" s="1"/>
  <c r="L64" i="5"/>
  <c r="M64" i="5" s="1"/>
  <c r="L63" i="5"/>
  <c r="M63" i="5" s="1"/>
  <c r="L62" i="5"/>
  <c r="M62" i="5" s="1"/>
  <c r="L61" i="5"/>
  <c r="M61" i="5" s="1"/>
  <c r="L60" i="5"/>
  <c r="M60" i="5" s="1"/>
  <c r="L59" i="5"/>
  <c r="M59" i="5" s="1"/>
  <c r="L58" i="5"/>
  <c r="M58" i="5" s="1"/>
  <c r="L57" i="5"/>
  <c r="M57" i="5" s="1"/>
  <c r="L56" i="5"/>
  <c r="M56" i="5" s="1"/>
  <c r="L55" i="5"/>
  <c r="M55" i="5" s="1"/>
  <c r="L54" i="5"/>
  <c r="M54" i="5" s="1"/>
  <c r="L53" i="5"/>
  <c r="M53" i="5" s="1"/>
  <c r="L52" i="5"/>
  <c r="M52" i="5" s="1"/>
  <c r="BA3" i="5" l="1"/>
  <c r="BT22" i="5"/>
  <c r="BT21" i="5"/>
  <c r="BT20" i="5"/>
  <c r="BR1" i="5"/>
  <c r="BM109" i="5"/>
  <c r="BM110" i="5" s="1"/>
  <c r="BM111" i="5" s="1"/>
  <c r="BM112" i="5" s="1"/>
  <c r="BL109" i="5"/>
  <c r="BL110" i="5" s="1"/>
  <c r="BL111" i="5" s="1"/>
  <c r="BL112" i="5" s="1"/>
  <c r="BL114" i="5" s="1"/>
  <c r="BL115" i="5" s="1"/>
  <c r="BL116" i="5" s="1"/>
  <c r="BL117" i="5" s="1"/>
  <c r="BL118" i="5" s="1"/>
  <c r="BL119" i="5" s="1"/>
  <c r="BL120" i="5" s="1"/>
  <c r="BL121" i="5" s="1"/>
  <c r="BL122" i="5" s="1"/>
  <c r="BL123" i="5" s="1"/>
  <c r="BL124" i="5" s="1"/>
  <c r="BL125" i="5" s="1"/>
  <c r="BL126" i="5" s="1"/>
  <c r="BL127" i="5" s="1"/>
  <c r="BL128" i="5" s="1"/>
  <c r="BL129" i="5" s="1"/>
  <c r="BL130" i="5" s="1"/>
  <c r="BL131" i="5" s="1"/>
  <c r="BL132" i="5" s="1"/>
  <c r="BL133" i="5" s="1"/>
  <c r="BL134" i="5" s="1"/>
  <c r="BL135" i="5" s="1"/>
  <c r="BL136" i="5" s="1"/>
  <c r="BL137" i="5" s="1"/>
  <c r="BL138" i="5" s="1"/>
  <c r="BL139" i="5" s="1"/>
  <c r="BL140" i="5" s="1"/>
  <c r="BL141" i="5" s="1"/>
  <c r="BL142" i="5" s="1"/>
  <c r="BL143" i="5" s="1"/>
  <c r="BL144" i="5" s="1"/>
  <c r="BL145" i="5" s="1"/>
  <c r="BL146" i="5" s="1"/>
  <c r="BL147" i="5" s="1"/>
  <c r="BL148" i="5" s="1"/>
  <c r="BL149" i="5" s="1"/>
  <c r="BL150" i="5" s="1"/>
  <c r="BL151" i="5" s="1"/>
  <c r="BL152" i="5" s="1"/>
  <c r="BL153" i="5" s="1"/>
  <c r="BL154" i="5" s="1"/>
  <c r="BL155" i="5" s="1"/>
  <c r="BL156" i="5" s="1"/>
  <c r="BL157" i="5" s="1"/>
  <c r="BL158" i="5" s="1"/>
  <c r="BL159" i="5" s="1"/>
  <c r="BL160" i="5" s="1"/>
  <c r="BL161" i="5" s="1"/>
  <c r="BL162" i="5" s="1"/>
  <c r="BL163" i="5" s="1"/>
  <c r="BL164" i="5" s="1"/>
  <c r="BL165" i="5" s="1"/>
  <c r="BL166" i="5" s="1"/>
  <c r="BL167" i="5" s="1"/>
  <c r="BL168" i="5" s="1"/>
  <c r="BL169" i="5" s="1"/>
  <c r="BL170" i="5" s="1"/>
  <c r="BL171" i="5" s="1"/>
  <c r="BL172" i="5" s="1"/>
  <c r="BL173" i="5" s="1"/>
  <c r="BL174" i="5" s="1"/>
  <c r="BL175" i="5" s="1"/>
  <c r="BL176" i="5" s="1"/>
  <c r="BL177" i="5" s="1"/>
  <c r="BL178" i="5" s="1"/>
  <c r="BL179" i="5" s="1"/>
  <c r="BL180" i="5" s="1"/>
  <c r="BL181" i="5" s="1"/>
  <c r="BL182" i="5" s="1"/>
  <c r="BL183" i="5" s="1"/>
  <c r="BL184" i="5" s="1"/>
  <c r="BL185" i="5" s="1"/>
  <c r="BL186" i="5" s="1"/>
  <c r="BL187" i="5" s="1"/>
  <c r="BL188" i="5" s="1"/>
  <c r="BL189" i="5" s="1"/>
  <c r="BL190" i="5" s="1"/>
  <c r="BL191" i="5" s="1"/>
  <c r="BK109" i="5"/>
  <c r="BK110" i="5" s="1"/>
  <c r="BK111" i="5" s="1"/>
  <c r="BK112" i="5" s="1"/>
  <c r="BK114" i="5" s="1"/>
  <c r="BK115" i="5" s="1"/>
  <c r="BK116" i="5" s="1"/>
  <c r="BK117" i="5" s="1"/>
  <c r="BK118" i="5" s="1"/>
  <c r="BK119" i="5" s="1"/>
  <c r="BK120" i="5" s="1"/>
  <c r="BK121" i="5" s="1"/>
  <c r="BK122" i="5" s="1"/>
  <c r="BK123" i="5" s="1"/>
  <c r="BK124" i="5" s="1"/>
  <c r="BK125" i="5" s="1"/>
  <c r="BK126" i="5" s="1"/>
  <c r="BK127" i="5" s="1"/>
  <c r="BK128" i="5" s="1"/>
  <c r="BK129" i="5" s="1"/>
  <c r="BK130" i="5" s="1"/>
  <c r="BK131" i="5" s="1"/>
  <c r="BK132" i="5" s="1"/>
  <c r="BK133" i="5" s="1"/>
  <c r="BK134" i="5" s="1"/>
  <c r="BK135" i="5" s="1"/>
  <c r="BK136" i="5" s="1"/>
  <c r="BK137" i="5" s="1"/>
  <c r="BK138" i="5" s="1"/>
  <c r="BK139" i="5" s="1"/>
  <c r="BK140" i="5" s="1"/>
  <c r="BK141" i="5" s="1"/>
  <c r="BK142" i="5" s="1"/>
  <c r="BK143" i="5" s="1"/>
  <c r="BK144" i="5" s="1"/>
  <c r="BK145" i="5" s="1"/>
  <c r="BK146" i="5" s="1"/>
  <c r="BK147" i="5" s="1"/>
  <c r="BK148" i="5" s="1"/>
  <c r="BK149" i="5" s="1"/>
  <c r="BK150" i="5" s="1"/>
  <c r="BK151" i="5" s="1"/>
  <c r="BK152" i="5" s="1"/>
  <c r="BK153" i="5" s="1"/>
  <c r="BK154" i="5" s="1"/>
  <c r="BK155" i="5" s="1"/>
  <c r="BK156" i="5" s="1"/>
  <c r="BK157" i="5" s="1"/>
  <c r="BK158" i="5" s="1"/>
  <c r="BK159" i="5" s="1"/>
  <c r="BK160" i="5" s="1"/>
  <c r="BK161" i="5" s="1"/>
  <c r="BK162" i="5" s="1"/>
  <c r="BK163" i="5" s="1"/>
  <c r="BK164" i="5" s="1"/>
  <c r="BK165" i="5" s="1"/>
  <c r="BK166" i="5" s="1"/>
  <c r="BK167" i="5" s="1"/>
  <c r="BK168" i="5" s="1"/>
  <c r="BK169" i="5" s="1"/>
  <c r="BK170" i="5" s="1"/>
  <c r="BK171" i="5" s="1"/>
  <c r="BK172" i="5" s="1"/>
  <c r="BK173" i="5" s="1"/>
  <c r="BK174" i="5" s="1"/>
  <c r="BK175" i="5" s="1"/>
  <c r="BK176" i="5" s="1"/>
  <c r="BK177" i="5" s="1"/>
  <c r="BK178" i="5" s="1"/>
  <c r="BK179" i="5" s="1"/>
  <c r="BK180" i="5" s="1"/>
  <c r="BK181" i="5" s="1"/>
  <c r="BK182" i="5" s="1"/>
  <c r="BK183" i="5" s="1"/>
  <c r="BK184" i="5" s="1"/>
  <c r="BK185" i="5" s="1"/>
  <c r="BK186" i="5" s="1"/>
  <c r="BK187" i="5" s="1"/>
  <c r="BK188" i="5" s="1"/>
  <c r="BK189" i="5" s="1"/>
  <c r="BK190" i="5" s="1"/>
  <c r="BK191" i="5" s="1"/>
  <c r="BM104" i="5"/>
  <c r="BM105" i="5" s="1"/>
  <c r="BM106" i="5" s="1"/>
  <c r="BM107" i="5" s="1"/>
  <c r="BL104" i="5"/>
  <c r="BL105" i="5" s="1"/>
  <c r="BL106" i="5" s="1"/>
  <c r="BL107" i="5" s="1"/>
  <c r="BK104" i="5"/>
  <c r="BK105" i="5" s="1"/>
  <c r="BK106" i="5" s="1"/>
  <c r="BK107" i="5" s="1"/>
  <c r="BK102" i="5"/>
  <c r="BL102" i="5" s="1"/>
  <c r="BK97" i="5"/>
  <c r="BK98" i="5" s="1"/>
  <c r="BK99" i="5" s="1"/>
  <c r="BK100" i="5" s="1"/>
  <c r="D52" i="17"/>
  <c r="E52" i="17"/>
  <c r="D53" i="17"/>
  <c r="E53" i="17"/>
  <c r="E54" i="17" s="1"/>
  <c r="E55" i="17" s="1"/>
  <c r="D54" i="17"/>
  <c r="D55" i="17" s="1"/>
  <c r="D57" i="17" s="1"/>
  <c r="D58" i="17" s="1"/>
  <c r="D59" i="17" s="1"/>
  <c r="D60" i="17" s="1"/>
  <c r="D61" i="17" s="1"/>
  <c r="D62" i="17" s="1"/>
  <c r="D63" i="17" s="1"/>
  <c r="D64" i="17" s="1"/>
  <c r="D65" i="17" s="1"/>
  <c r="D66" i="17" s="1"/>
  <c r="D67" i="17" s="1"/>
  <c r="D68" i="17" s="1"/>
  <c r="D69" i="17" s="1"/>
  <c r="D70" i="17" s="1"/>
  <c r="D71" i="17" s="1"/>
  <c r="D72" i="17" s="1"/>
  <c r="D73" i="17" s="1"/>
  <c r="D74" i="17" s="1"/>
  <c r="D75" i="17" s="1"/>
  <c r="D76" i="17" s="1"/>
  <c r="D77" i="17" s="1"/>
  <c r="D78" i="17" s="1"/>
  <c r="D79" i="17" s="1"/>
  <c r="D80" i="17" s="1"/>
  <c r="D81" i="17" s="1"/>
  <c r="D82" i="17" s="1"/>
  <c r="D83" i="17" s="1"/>
  <c r="D84" i="17" s="1"/>
  <c r="D85" i="17" s="1"/>
  <c r="D86" i="17" s="1"/>
  <c r="D87" i="17" s="1"/>
  <c r="D88" i="17" s="1"/>
  <c r="D89" i="17" s="1"/>
  <c r="D90" i="17" s="1"/>
  <c r="D91" i="17" s="1"/>
  <c r="D92" i="17" s="1"/>
  <c r="D93" i="17" s="1"/>
  <c r="D94" i="17" s="1"/>
  <c r="D95" i="17" s="1"/>
  <c r="D96" i="17" s="1"/>
  <c r="D97" i="17" s="1"/>
  <c r="D98" i="17" s="1"/>
  <c r="D99" i="17" s="1"/>
  <c r="D100" i="17" s="1"/>
  <c r="D101" i="17" s="1"/>
  <c r="D102" i="17" s="1"/>
  <c r="D103" i="17" s="1"/>
  <c r="D104" i="17" s="1"/>
  <c r="D105" i="17" s="1"/>
  <c r="D106" i="17" s="1"/>
  <c r="D107" i="17" s="1"/>
  <c r="D108" i="17" s="1"/>
  <c r="D109" i="17" s="1"/>
  <c r="D110" i="17" s="1"/>
  <c r="D111" i="17" s="1"/>
  <c r="D112" i="17" s="1"/>
  <c r="D113" i="17" s="1"/>
  <c r="D114" i="17" s="1"/>
  <c r="D115" i="17" s="1"/>
  <c r="D116" i="17" s="1"/>
  <c r="D117" i="17" s="1"/>
  <c r="D118" i="17" s="1"/>
  <c r="D119" i="17" s="1"/>
  <c r="D120" i="17" s="1"/>
  <c r="D121" i="17" s="1"/>
  <c r="D122" i="17" s="1"/>
  <c r="D123" i="17" s="1"/>
  <c r="D124" i="17" s="1"/>
  <c r="D125" i="17" s="1"/>
  <c r="D126" i="17" s="1"/>
  <c r="D127" i="17" s="1"/>
  <c r="D128" i="17" s="1"/>
  <c r="D129" i="17" s="1"/>
  <c r="D130" i="17" s="1"/>
  <c r="D131" i="17" s="1"/>
  <c r="D132" i="17" s="1"/>
  <c r="D133" i="17" s="1"/>
  <c r="D134" i="17" s="1"/>
  <c r="C52" i="17"/>
  <c r="C53" i="17" s="1"/>
  <c r="C54" i="17" s="1"/>
  <c r="C55"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E47" i="17"/>
  <c r="E48" i="17" s="1"/>
  <c r="E49" i="17" s="1"/>
  <c r="E50" i="17" s="1"/>
  <c r="D47" i="17"/>
  <c r="D48" i="17" s="1"/>
  <c r="D49" i="17" s="1"/>
  <c r="D50" i="17" s="1"/>
  <c r="C47" i="17"/>
  <c r="C48" i="17" s="1"/>
  <c r="C49" i="17" s="1"/>
  <c r="C50" i="17" s="1"/>
  <c r="C45" i="17"/>
  <c r="D45" i="17" s="1"/>
  <c r="C40" i="17"/>
  <c r="C41" i="17" s="1"/>
  <c r="C42" i="17" s="1"/>
  <c r="C43" i="17" s="1"/>
  <c r="Z8" i="17"/>
  <c r="Z9" i="17"/>
  <c r="Z10" i="17"/>
  <c r="Z11" i="17"/>
  <c r="Z12" i="17"/>
  <c r="Z13" i="17"/>
  <c r="Z14" i="17"/>
  <c r="Z15" i="17"/>
  <c r="Z16" i="17"/>
  <c r="Z17" i="17"/>
  <c r="Z7" i="17"/>
  <c r="G20" i="17"/>
  <c r="G19" i="17"/>
  <c r="G18" i="17"/>
  <c r="V11" i="17"/>
  <c r="X11" i="17" s="1"/>
  <c r="V10" i="17"/>
  <c r="X10" i="17" s="1"/>
  <c r="V9" i="17"/>
  <c r="X9" i="17" s="1"/>
  <c r="V8" i="17"/>
  <c r="X8" i="17" s="1"/>
  <c r="V7" i="17"/>
  <c r="X7" i="17" s="1"/>
  <c r="V16" i="17"/>
  <c r="X16" i="17" s="1"/>
  <c r="V15" i="17"/>
  <c r="X15" i="17" s="1"/>
  <c r="V14" i="17"/>
  <c r="X14" i="17" s="1"/>
  <c r="V13" i="17"/>
  <c r="X13" i="17" s="1"/>
  <c r="V12" i="17"/>
  <c r="X12" i="17" s="1"/>
  <c r="V17" i="17"/>
  <c r="X17" i="17" s="1"/>
  <c r="E4" i="17"/>
  <c r="E5" i="17"/>
  <c r="G11" i="17" s="1"/>
  <c r="E2" i="17"/>
  <c r="E97" i="5"/>
  <c r="V182" i="5"/>
  <c r="V183" i="5" s="1"/>
  <c r="V184" i="5" s="1"/>
  <c r="V185" i="5" s="1"/>
  <c r="V186" i="5" s="1"/>
  <c r="V187" i="5" s="1"/>
  <c r="V188" i="5" s="1"/>
  <c r="V189" i="5" s="1"/>
  <c r="V190" i="5" s="1"/>
  <c r="U182" i="5"/>
  <c r="U183" i="5" s="1"/>
  <c r="U184" i="5" s="1"/>
  <c r="U185" i="5" s="1"/>
  <c r="U186" i="5" s="1"/>
  <c r="U187" i="5" s="1"/>
  <c r="U188" i="5" s="1"/>
  <c r="U189" i="5" s="1"/>
  <c r="U190" i="5" s="1"/>
  <c r="V172" i="5"/>
  <c r="V173" i="5" s="1"/>
  <c r="V174" i="5" s="1"/>
  <c r="V175" i="5" s="1"/>
  <c r="V176" i="5" s="1"/>
  <c r="V177" i="5" s="1"/>
  <c r="V178" i="5" s="1"/>
  <c r="V179" i="5" s="1"/>
  <c r="V180" i="5" s="1"/>
  <c r="U172" i="5"/>
  <c r="U173" i="5" s="1"/>
  <c r="U174" i="5" s="1"/>
  <c r="U175" i="5" s="1"/>
  <c r="U176" i="5" s="1"/>
  <c r="U177" i="5" s="1"/>
  <c r="U178" i="5" s="1"/>
  <c r="U179" i="5" s="1"/>
  <c r="U180" i="5" s="1"/>
  <c r="V162" i="5"/>
  <c r="V163" i="5" s="1"/>
  <c r="V164" i="5" s="1"/>
  <c r="V165" i="5" s="1"/>
  <c r="V166" i="5" s="1"/>
  <c r="V167" i="5" s="1"/>
  <c r="V168" i="5" s="1"/>
  <c r="V169" i="5" s="1"/>
  <c r="V170" i="5" s="1"/>
  <c r="U162" i="5"/>
  <c r="U163" i="5" s="1"/>
  <c r="U164" i="5" s="1"/>
  <c r="U165" i="5" s="1"/>
  <c r="U166" i="5" s="1"/>
  <c r="U167" i="5" s="1"/>
  <c r="U168" i="5" s="1"/>
  <c r="U169" i="5" s="1"/>
  <c r="U170" i="5" s="1"/>
  <c r="V152" i="5"/>
  <c r="V153" i="5" s="1"/>
  <c r="V154" i="5" s="1"/>
  <c r="V155" i="5" s="1"/>
  <c r="V156" i="5" s="1"/>
  <c r="V157" i="5" s="1"/>
  <c r="V158" i="5" s="1"/>
  <c r="V159" i="5" s="1"/>
  <c r="V160" i="5" s="1"/>
  <c r="U152" i="5"/>
  <c r="U153" i="5" s="1"/>
  <c r="U154" i="5" s="1"/>
  <c r="U155" i="5" s="1"/>
  <c r="U156" i="5" s="1"/>
  <c r="U157" i="5" s="1"/>
  <c r="U158" i="5" s="1"/>
  <c r="U159" i="5" s="1"/>
  <c r="U160" i="5" s="1"/>
  <c r="V142" i="5"/>
  <c r="V143" i="5" s="1"/>
  <c r="V144" i="5" s="1"/>
  <c r="V145" i="5" s="1"/>
  <c r="V146" i="5" s="1"/>
  <c r="V147" i="5" s="1"/>
  <c r="V148" i="5" s="1"/>
  <c r="V149" i="5" s="1"/>
  <c r="V150" i="5" s="1"/>
  <c r="V132" i="5"/>
  <c r="V133" i="5" s="1"/>
  <c r="V134" i="5" s="1"/>
  <c r="V135" i="5" s="1"/>
  <c r="V136" i="5" s="1"/>
  <c r="V137" i="5" s="1"/>
  <c r="V138" i="5" s="1"/>
  <c r="V139" i="5" s="1"/>
  <c r="V140" i="5" s="1"/>
  <c r="U132" i="5"/>
  <c r="U133" i="5" s="1"/>
  <c r="U134" i="5" s="1"/>
  <c r="U135" i="5" s="1"/>
  <c r="U136" i="5" s="1"/>
  <c r="U137" i="5" s="1"/>
  <c r="U138" i="5" s="1"/>
  <c r="U139" i="5" s="1"/>
  <c r="U140" i="5" s="1"/>
  <c r="V122" i="5"/>
  <c r="V123" i="5" s="1"/>
  <c r="V124" i="5" s="1"/>
  <c r="V125" i="5" s="1"/>
  <c r="V126" i="5" s="1"/>
  <c r="V127" i="5" s="1"/>
  <c r="V128" i="5" s="1"/>
  <c r="V129" i="5" s="1"/>
  <c r="V130" i="5" s="1"/>
  <c r="W122" i="5"/>
  <c r="W132" i="5" s="1"/>
  <c r="U122" i="5"/>
  <c r="U123" i="5" s="1"/>
  <c r="U124" i="5" s="1"/>
  <c r="U125" i="5" s="1"/>
  <c r="U126" i="5" s="1"/>
  <c r="U127" i="5" s="1"/>
  <c r="U128" i="5" s="1"/>
  <c r="U129" i="5" s="1"/>
  <c r="U130" i="5" s="1"/>
  <c r="V112" i="5"/>
  <c r="W112" i="5"/>
  <c r="W113" i="5" s="1"/>
  <c r="W114" i="5" s="1"/>
  <c r="W115" i="5" s="1"/>
  <c r="W116" i="5" s="1"/>
  <c r="W117" i="5" s="1"/>
  <c r="W118" i="5" s="1"/>
  <c r="W119" i="5" s="1"/>
  <c r="W120" i="5" s="1"/>
  <c r="X112" i="5"/>
  <c r="X113" i="5" s="1"/>
  <c r="X114" i="5" s="1"/>
  <c r="X115" i="5" s="1"/>
  <c r="X116" i="5" s="1"/>
  <c r="X117" i="5" s="1"/>
  <c r="X118" i="5" s="1"/>
  <c r="X119" i="5" s="1"/>
  <c r="X120" i="5" s="1"/>
  <c r="V113" i="5"/>
  <c r="V114" i="5" s="1"/>
  <c r="V115" i="5" s="1"/>
  <c r="V116" i="5" s="1"/>
  <c r="V117" i="5" s="1"/>
  <c r="V118" i="5" s="1"/>
  <c r="V119" i="5" s="1"/>
  <c r="V120" i="5" s="1"/>
  <c r="U112" i="5"/>
  <c r="U113" i="5" s="1"/>
  <c r="U114" i="5" s="1"/>
  <c r="U115" i="5" s="1"/>
  <c r="U116" i="5" s="1"/>
  <c r="U117" i="5" s="1"/>
  <c r="U118" i="5" s="1"/>
  <c r="U119" i="5" s="1"/>
  <c r="U120" i="5" s="1"/>
  <c r="Z107" i="5"/>
  <c r="Z108" i="5" s="1"/>
  <c r="Z109" i="5" s="1"/>
  <c r="Z110" i="5" s="1"/>
  <c r="V107" i="5"/>
  <c r="V108" i="5" s="1"/>
  <c r="V109" i="5" s="1"/>
  <c r="V110" i="5" s="1"/>
  <c r="W107" i="5"/>
  <c r="X107" i="5"/>
  <c r="Y107" i="5"/>
  <c r="Y108" i="5" s="1"/>
  <c r="Y109" i="5" s="1"/>
  <c r="Y110" i="5" s="1"/>
  <c r="W108" i="5"/>
  <c r="W109" i="5" s="1"/>
  <c r="W110" i="5" s="1"/>
  <c r="X108" i="5"/>
  <c r="X109" i="5" s="1"/>
  <c r="X110" i="5" s="1"/>
  <c r="U107" i="5"/>
  <c r="U108" i="5" s="1"/>
  <c r="U109" i="5" s="1"/>
  <c r="U110" i="5" s="1"/>
  <c r="Y102" i="5"/>
  <c r="Y103" i="5" s="1"/>
  <c r="Y104" i="5" s="1"/>
  <c r="Y105" i="5" s="1"/>
  <c r="X102" i="5"/>
  <c r="X103" i="5" s="1"/>
  <c r="X104" i="5" s="1"/>
  <c r="X105" i="5" s="1"/>
  <c r="W102" i="5"/>
  <c r="W103" i="5" s="1"/>
  <c r="W104" i="5" s="1"/>
  <c r="W105" i="5" s="1"/>
  <c r="V102" i="5"/>
  <c r="V103" i="5" s="1"/>
  <c r="V104" i="5" s="1"/>
  <c r="V105" i="5" s="1"/>
  <c r="U102" i="5"/>
  <c r="U103" i="5" s="1"/>
  <c r="U104" i="5" s="1"/>
  <c r="U105" i="5" s="1"/>
  <c r="U142" i="5"/>
  <c r="U143" i="5" s="1"/>
  <c r="U144" i="5" s="1"/>
  <c r="U145" i="5" s="1"/>
  <c r="U146" i="5" s="1"/>
  <c r="U147" i="5" s="1"/>
  <c r="U148" i="5" s="1"/>
  <c r="U149" i="5" s="1"/>
  <c r="U150" i="5" s="1"/>
  <c r="V100" i="5"/>
  <c r="U100" i="5"/>
  <c r="V98" i="5"/>
  <c r="U98" i="5"/>
  <c r="E45" i="17" l="1"/>
  <c r="E44" i="17" s="1"/>
  <c r="E43" i="17" s="1"/>
  <c r="D44" i="17"/>
  <c r="D43" i="17" s="1"/>
  <c r="D42" i="17" s="1"/>
  <c r="D41" i="17" s="1"/>
  <c r="D40" i="17" s="1"/>
  <c r="D39" i="17" s="1"/>
  <c r="F55" i="17"/>
  <c r="E57" i="17"/>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W123" i="5"/>
  <c r="W124" i="5" s="1"/>
  <c r="W125" i="5" s="1"/>
  <c r="W126" i="5" s="1"/>
  <c r="W127" i="5" s="1"/>
  <c r="W128" i="5" s="1"/>
  <c r="W129" i="5" s="1"/>
  <c r="W130" i="5" s="1"/>
  <c r="W133" i="5"/>
  <c r="W134" i="5" s="1"/>
  <c r="W135" i="5" s="1"/>
  <c r="W136" i="5" s="1"/>
  <c r="W137" i="5" s="1"/>
  <c r="W138" i="5" s="1"/>
  <c r="W139" i="5" s="1"/>
  <c r="W140" i="5" s="1"/>
  <c r="BM102" i="5"/>
  <c r="BL101" i="5"/>
  <c r="BL100" i="5" s="1"/>
  <c r="BL99" i="5" s="1"/>
  <c r="BL98" i="5" s="1"/>
  <c r="BL97" i="5" s="1"/>
  <c r="BL96" i="5" s="1"/>
  <c r="BM114" i="5"/>
  <c r="BM115" i="5" s="1"/>
  <c r="BM116" i="5" s="1"/>
  <c r="BM117" i="5" s="1"/>
  <c r="BM118" i="5" s="1"/>
  <c r="BM119" i="5" s="1"/>
  <c r="BM120" i="5" s="1"/>
  <c r="BM121" i="5" s="1"/>
  <c r="BM122" i="5" s="1"/>
  <c r="BM123" i="5" s="1"/>
  <c r="BM124" i="5" s="1"/>
  <c r="BM125" i="5" s="1"/>
  <c r="BM126" i="5" s="1"/>
  <c r="BM127" i="5" s="1"/>
  <c r="BM128" i="5" s="1"/>
  <c r="BM129" i="5" s="1"/>
  <c r="BM130" i="5" s="1"/>
  <c r="BM131" i="5" s="1"/>
  <c r="BM132" i="5" s="1"/>
  <c r="BM133" i="5" s="1"/>
  <c r="BM134" i="5" s="1"/>
  <c r="BM135" i="5" s="1"/>
  <c r="BM136" i="5" s="1"/>
  <c r="BM137" i="5" s="1"/>
  <c r="BM138" i="5" s="1"/>
  <c r="BM139" i="5" s="1"/>
  <c r="BM140" i="5" s="1"/>
  <c r="BM141" i="5" s="1"/>
  <c r="BM142" i="5" s="1"/>
  <c r="BM143" i="5" s="1"/>
  <c r="BM144" i="5" s="1"/>
  <c r="BM145" i="5" s="1"/>
  <c r="BM146" i="5" s="1"/>
  <c r="BM147" i="5" s="1"/>
  <c r="BM148" i="5" s="1"/>
  <c r="BM149" i="5" s="1"/>
  <c r="BM150" i="5" s="1"/>
  <c r="BM151" i="5" s="1"/>
  <c r="BM152" i="5" s="1"/>
  <c r="BM153" i="5" s="1"/>
  <c r="BM154" i="5" s="1"/>
  <c r="BM155" i="5" s="1"/>
  <c r="BM156" i="5" s="1"/>
  <c r="BM157" i="5" s="1"/>
  <c r="BM158" i="5" s="1"/>
  <c r="BM159" i="5" s="1"/>
  <c r="BM160" i="5" s="1"/>
  <c r="BM161" i="5" s="1"/>
  <c r="BM162" i="5" s="1"/>
  <c r="BM163" i="5" s="1"/>
  <c r="BM164" i="5" s="1"/>
  <c r="BM165" i="5" s="1"/>
  <c r="BM166" i="5" s="1"/>
  <c r="BM167" i="5" s="1"/>
  <c r="BM168" i="5" s="1"/>
  <c r="BM169" i="5" s="1"/>
  <c r="BM170" i="5" s="1"/>
  <c r="BM171" i="5" s="1"/>
  <c r="BM172" i="5" s="1"/>
  <c r="BM173" i="5" s="1"/>
  <c r="BM174" i="5" s="1"/>
  <c r="BM175" i="5" s="1"/>
  <c r="BM176" i="5" s="1"/>
  <c r="BM177" i="5" s="1"/>
  <c r="BM178" i="5" s="1"/>
  <c r="BM179" i="5" s="1"/>
  <c r="BM180" i="5" s="1"/>
  <c r="BM181" i="5" s="1"/>
  <c r="BM182" i="5" s="1"/>
  <c r="BM183" i="5" s="1"/>
  <c r="BM184" i="5" s="1"/>
  <c r="BM185" i="5" s="1"/>
  <c r="BM186" i="5" s="1"/>
  <c r="BM187" i="5" s="1"/>
  <c r="BM188" i="5" s="1"/>
  <c r="BM189" i="5" s="1"/>
  <c r="BM190" i="5" s="1"/>
  <c r="BM191" i="5" s="1"/>
  <c r="BN112" i="5"/>
  <c r="AB7" i="17"/>
  <c r="AB16" i="17"/>
  <c r="AB14" i="17"/>
  <c r="AB12" i="17"/>
  <c r="AB10" i="17"/>
  <c r="AB8" i="17"/>
  <c r="AB17" i="17"/>
  <c r="AB15" i="17"/>
  <c r="AB13" i="17"/>
  <c r="AB11" i="17"/>
  <c r="AB9" i="17"/>
  <c r="G8" i="17"/>
  <c r="G14" i="17"/>
  <c r="G12" i="17"/>
  <c r="G10" i="17"/>
  <c r="G9" i="17"/>
  <c r="G13" i="17"/>
  <c r="AQ152" i="5"/>
  <c r="AR152" i="5" s="1"/>
  <c r="AS152" i="5" s="1"/>
  <c r="AT152" i="5" s="1"/>
  <c r="AU152" i="5" s="1"/>
  <c r="AV152" i="5" s="1"/>
  <c r="AW152" i="5" s="1"/>
  <c r="AX152" i="5" s="1"/>
  <c r="AY152" i="5" s="1"/>
  <c r="AZ152" i="5" s="1"/>
  <c r="BA152" i="5" s="1"/>
  <c r="BB152" i="5" s="1"/>
  <c r="BC152" i="5" s="1"/>
  <c r="BD152" i="5" s="1"/>
  <c r="BE152" i="5" s="1"/>
  <c r="BF152" i="5" s="1"/>
  <c r="BG152" i="5" s="1"/>
  <c r="BH152" i="5" s="1"/>
  <c r="BI152" i="5" s="1"/>
  <c r="AQ153" i="5"/>
  <c r="AR153" i="5" s="1"/>
  <c r="AS153" i="5" s="1"/>
  <c r="AT153" i="5" s="1"/>
  <c r="AU153" i="5" s="1"/>
  <c r="AV153" i="5" s="1"/>
  <c r="AW153" i="5" s="1"/>
  <c r="AX153" i="5" s="1"/>
  <c r="AY153" i="5" s="1"/>
  <c r="AZ153" i="5" s="1"/>
  <c r="BA153" i="5" s="1"/>
  <c r="BB153" i="5" s="1"/>
  <c r="BC153" i="5" s="1"/>
  <c r="BD153" i="5" s="1"/>
  <c r="BE153" i="5" s="1"/>
  <c r="BF153" i="5" s="1"/>
  <c r="BG153" i="5" s="1"/>
  <c r="BH153" i="5" s="1"/>
  <c r="BI153" i="5" s="1"/>
  <c r="AQ154" i="5"/>
  <c r="AR154" i="5" s="1"/>
  <c r="AS154" i="5" s="1"/>
  <c r="AT154" i="5" s="1"/>
  <c r="AU154" i="5" s="1"/>
  <c r="AV154" i="5" s="1"/>
  <c r="AW154" i="5" s="1"/>
  <c r="AX154" i="5" s="1"/>
  <c r="AY154" i="5" s="1"/>
  <c r="AZ154" i="5" s="1"/>
  <c r="BA154" i="5" s="1"/>
  <c r="BB154" i="5" s="1"/>
  <c r="BC154" i="5" s="1"/>
  <c r="BD154" i="5" s="1"/>
  <c r="BE154" i="5" s="1"/>
  <c r="BF154" i="5" s="1"/>
  <c r="BG154" i="5" s="1"/>
  <c r="BH154" i="5" s="1"/>
  <c r="BI154" i="5" s="1"/>
  <c r="AQ155" i="5"/>
  <c r="AR155" i="5" s="1"/>
  <c r="AS155" i="5" s="1"/>
  <c r="AT155" i="5" s="1"/>
  <c r="AU155" i="5" s="1"/>
  <c r="AV155" i="5" s="1"/>
  <c r="AW155" i="5" s="1"/>
  <c r="AX155" i="5" s="1"/>
  <c r="AY155" i="5" s="1"/>
  <c r="AZ155" i="5" s="1"/>
  <c r="BA155" i="5" s="1"/>
  <c r="BB155" i="5" s="1"/>
  <c r="BC155" i="5" s="1"/>
  <c r="BD155" i="5" s="1"/>
  <c r="BE155" i="5" s="1"/>
  <c r="BF155" i="5" s="1"/>
  <c r="BG155" i="5" s="1"/>
  <c r="BH155" i="5" s="1"/>
  <c r="BI155" i="5" s="1"/>
  <c r="AQ156" i="5"/>
  <c r="AR156" i="5" s="1"/>
  <c r="AS156" i="5" s="1"/>
  <c r="AT156" i="5" s="1"/>
  <c r="AU156" i="5" s="1"/>
  <c r="AV156" i="5" s="1"/>
  <c r="AW156" i="5" s="1"/>
  <c r="AX156" i="5" s="1"/>
  <c r="AY156" i="5" s="1"/>
  <c r="AZ156" i="5" s="1"/>
  <c r="BA156" i="5" s="1"/>
  <c r="BB156" i="5" s="1"/>
  <c r="BC156" i="5" s="1"/>
  <c r="BD156" i="5" s="1"/>
  <c r="BE156" i="5" s="1"/>
  <c r="BF156" i="5" s="1"/>
  <c r="BG156" i="5" s="1"/>
  <c r="BH156" i="5" s="1"/>
  <c r="BI156" i="5" s="1"/>
  <c r="AQ157" i="5"/>
  <c r="AR157" i="5" s="1"/>
  <c r="AS157" i="5" s="1"/>
  <c r="AT157" i="5" s="1"/>
  <c r="AU157" i="5" s="1"/>
  <c r="AV157" i="5" s="1"/>
  <c r="AW157" i="5" s="1"/>
  <c r="AX157" i="5" s="1"/>
  <c r="AY157" i="5" s="1"/>
  <c r="AZ157" i="5" s="1"/>
  <c r="BA157" i="5" s="1"/>
  <c r="BB157" i="5" s="1"/>
  <c r="BC157" i="5" s="1"/>
  <c r="BD157" i="5" s="1"/>
  <c r="BE157" i="5" s="1"/>
  <c r="BF157" i="5" s="1"/>
  <c r="BG157" i="5" s="1"/>
  <c r="BH157" i="5" s="1"/>
  <c r="BI157" i="5" s="1"/>
  <c r="AQ158" i="5"/>
  <c r="AR158" i="5" s="1"/>
  <c r="AS158" i="5" s="1"/>
  <c r="AT158" i="5" s="1"/>
  <c r="AU158" i="5" s="1"/>
  <c r="AV158" i="5" s="1"/>
  <c r="AW158" i="5" s="1"/>
  <c r="AX158" i="5" s="1"/>
  <c r="AY158" i="5" s="1"/>
  <c r="AZ158" i="5" s="1"/>
  <c r="BA158" i="5" s="1"/>
  <c r="BB158" i="5" s="1"/>
  <c r="BC158" i="5" s="1"/>
  <c r="BD158" i="5" s="1"/>
  <c r="BE158" i="5" s="1"/>
  <c r="BF158" i="5" s="1"/>
  <c r="BG158" i="5" s="1"/>
  <c r="BH158" i="5" s="1"/>
  <c r="BI158" i="5" s="1"/>
  <c r="AQ159" i="5"/>
  <c r="AR159" i="5" s="1"/>
  <c r="AS159" i="5" s="1"/>
  <c r="AT159" i="5" s="1"/>
  <c r="AU159" i="5" s="1"/>
  <c r="AV159" i="5" s="1"/>
  <c r="AW159" i="5" s="1"/>
  <c r="AX159" i="5" s="1"/>
  <c r="AY159" i="5" s="1"/>
  <c r="AZ159" i="5" s="1"/>
  <c r="BA159" i="5" s="1"/>
  <c r="BB159" i="5" s="1"/>
  <c r="BC159" i="5" s="1"/>
  <c r="BD159" i="5" s="1"/>
  <c r="BE159" i="5" s="1"/>
  <c r="BF159" i="5" s="1"/>
  <c r="BG159" i="5" s="1"/>
  <c r="BH159" i="5" s="1"/>
  <c r="BI159" i="5" s="1"/>
  <c r="AQ160" i="5"/>
  <c r="AR160" i="5" s="1"/>
  <c r="AS160" i="5" s="1"/>
  <c r="AT160" i="5" s="1"/>
  <c r="AU160" i="5" s="1"/>
  <c r="AV160" i="5" s="1"/>
  <c r="AW160" i="5" s="1"/>
  <c r="AX160" i="5" s="1"/>
  <c r="AY160" i="5" s="1"/>
  <c r="AZ160" i="5" s="1"/>
  <c r="BA160" i="5" s="1"/>
  <c r="BB160" i="5" s="1"/>
  <c r="BC160" i="5" s="1"/>
  <c r="BD160" i="5" s="1"/>
  <c r="BE160" i="5" s="1"/>
  <c r="BF160" i="5" s="1"/>
  <c r="BG160" i="5" s="1"/>
  <c r="BH160" i="5" s="1"/>
  <c r="BI160" i="5" s="1"/>
  <c r="AQ161" i="5"/>
  <c r="AR161" i="5" s="1"/>
  <c r="AS161" i="5" s="1"/>
  <c r="AT161" i="5" s="1"/>
  <c r="AU161" i="5" s="1"/>
  <c r="AV161" i="5" s="1"/>
  <c r="AW161" i="5" s="1"/>
  <c r="AX161" i="5" s="1"/>
  <c r="AY161" i="5" s="1"/>
  <c r="AZ161" i="5" s="1"/>
  <c r="BA161" i="5" s="1"/>
  <c r="BB161" i="5" s="1"/>
  <c r="BC161" i="5" s="1"/>
  <c r="BD161" i="5" s="1"/>
  <c r="BE161" i="5" s="1"/>
  <c r="BF161" i="5" s="1"/>
  <c r="BG161" i="5" s="1"/>
  <c r="BH161" i="5" s="1"/>
  <c r="BI161" i="5" s="1"/>
  <c r="AQ162" i="5"/>
  <c r="AR162" i="5" s="1"/>
  <c r="AS162" i="5" s="1"/>
  <c r="AT162" i="5" s="1"/>
  <c r="AU162" i="5" s="1"/>
  <c r="AV162" i="5" s="1"/>
  <c r="AW162" i="5" s="1"/>
  <c r="AX162" i="5" s="1"/>
  <c r="AY162" i="5" s="1"/>
  <c r="AZ162" i="5" s="1"/>
  <c r="BA162" i="5" s="1"/>
  <c r="BB162" i="5" s="1"/>
  <c r="BC162" i="5" s="1"/>
  <c r="BD162" i="5" s="1"/>
  <c r="BE162" i="5" s="1"/>
  <c r="BF162" i="5" s="1"/>
  <c r="BG162" i="5" s="1"/>
  <c r="BH162" i="5" s="1"/>
  <c r="BI162" i="5" s="1"/>
  <c r="AQ163" i="5"/>
  <c r="AR163" i="5" s="1"/>
  <c r="AS163" i="5" s="1"/>
  <c r="AT163" i="5" s="1"/>
  <c r="AU163" i="5" s="1"/>
  <c r="AV163" i="5" s="1"/>
  <c r="AW163" i="5" s="1"/>
  <c r="AX163" i="5" s="1"/>
  <c r="AY163" i="5" s="1"/>
  <c r="AZ163" i="5" s="1"/>
  <c r="BA163" i="5" s="1"/>
  <c r="BB163" i="5" s="1"/>
  <c r="BC163" i="5" s="1"/>
  <c r="BD163" i="5" s="1"/>
  <c r="BE163" i="5" s="1"/>
  <c r="BF163" i="5" s="1"/>
  <c r="BG163" i="5" s="1"/>
  <c r="BH163" i="5" s="1"/>
  <c r="BI163" i="5" s="1"/>
  <c r="AQ164" i="5"/>
  <c r="AR164" i="5" s="1"/>
  <c r="AS164" i="5" s="1"/>
  <c r="AT164" i="5" s="1"/>
  <c r="AU164" i="5" s="1"/>
  <c r="AV164" i="5" s="1"/>
  <c r="AW164" i="5" s="1"/>
  <c r="AX164" i="5" s="1"/>
  <c r="AY164" i="5" s="1"/>
  <c r="AZ164" i="5" s="1"/>
  <c r="BA164" i="5" s="1"/>
  <c r="BB164" i="5" s="1"/>
  <c r="BC164" i="5" s="1"/>
  <c r="BD164" i="5" s="1"/>
  <c r="BE164" i="5" s="1"/>
  <c r="BF164" i="5" s="1"/>
  <c r="BG164" i="5" s="1"/>
  <c r="BH164" i="5" s="1"/>
  <c r="BI164" i="5" s="1"/>
  <c r="AQ165" i="5"/>
  <c r="AR165" i="5"/>
  <c r="AS165" i="5" s="1"/>
  <c r="AT165" i="5" s="1"/>
  <c r="AU165" i="5" s="1"/>
  <c r="AV165" i="5" s="1"/>
  <c r="AW165" i="5" s="1"/>
  <c r="AX165" i="5" s="1"/>
  <c r="AY165" i="5" s="1"/>
  <c r="AZ165" i="5" s="1"/>
  <c r="BA165" i="5" s="1"/>
  <c r="BB165" i="5" s="1"/>
  <c r="BC165" i="5" s="1"/>
  <c r="BD165" i="5" s="1"/>
  <c r="BE165" i="5" s="1"/>
  <c r="BF165" i="5" s="1"/>
  <c r="BG165" i="5" s="1"/>
  <c r="BH165" i="5" s="1"/>
  <c r="BI165" i="5" s="1"/>
  <c r="AQ166" i="5"/>
  <c r="AR166" i="5" s="1"/>
  <c r="AS166" i="5" s="1"/>
  <c r="AT166" i="5" s="1"/>
  <c r="AU166" i="5" s="1"/>
  <c r="AV166" i="5" s="1"/>
  <c r="AW166" i="5" s="1"/>
  <c r="AX166" i="5" s="1"/>
  <c r="AY166" i="5" s="1"/>
  <c r="AZ166" i="5" s="1"/>
  <c r="BA166" i="5" s="1"/>
  <c r="BB166" i="5" s="1"/>
  <c r="BC166" i="5" s="1"/>
  <c r="BD166" i="5" s="1"/>
  <c r="BE166" i="5" s="1"/>
  <c r="BF166" i="5" s="1"/>
  <c r="BG166" i="5" s="1"/>
  <c r="BH166" i="5" s="1"/>
  <c r="BI166" i="5" s="1"/>
  <c r="AQ167" i="5"/>
  <c r="AR167" i="5" s="1"/>
  <c r="AS167" i="5" s="1"/>
  <c r="AT167" i="5" s="1"/>
  <c r="AU167" i="5" s="1"/>
  <c r="AV167" i="5" s="1"/>
  <c r="AW167" i="5" s="1"/>
  <c r="AX167" i="5" s="1"/>
  <c r="AY167" i="5" s="1"/>
  <c r="AZ167" i="5" s="1"/>
  <c r="BA167" i="5" s="1"/>
  <c r="BB167" i="5" s="1"/>
  <c r="BC167" i="5" s="1"/>
  <c r="BD167" i="5" s="1"/>
  <c r="BE167" i="5" s="1"/>
  <c r="BF167" i="5" s="1"/>
  <c r="BG167" i="5" s="1"/>
  <c r="BH167" i="5" s="1"/>
  <c r="BI167" i="5" s="1"/>
  <c r="AQ168" i="5"/>
  <c r="AR168" i="5" s="1"/>
  <c r="AS168" i="5" s="1"/>
  <c r="AT168" i="5" s="1"/>
  <c r="AU168" i="5" s="1"/>
  <c r="AV168" i="5" s="1"/>
  <c r="AW168" i="5" s="1"/>
  <c r="AX168" i="5" s="1"/>
  <c r="AY168" i="5" s="1"/>
  <c r="AZ168" i="5" s="1"/>
  <c r="BA168" i="5" s="1"/>
  <c r="BB168" i="5" s="1"/>
  <c r="BC168" i="5" s="1"/>
  <c r="BD168" i="5" s="1"/>
  <c r="BE168" i="5" s="1"/>
  <c r="BF168" i="5" s="1"/>
  <c r="BG168" i="5" s="1"/>
  <c r="BH168" i="5" s="1"/>
  <c r="BI168" i="5" s="1"/>
  <c r="AQ169" i="5"/>
  <c r="AR169" i="5" s="1"/>
  <c r="AS169" i="5" s="1"/>
  <c r="AT169" i="5" s="1"/>
  <c r="AU169" i="5" s="1"/>
  <c r="AV169" i="5" s="1"/>
  <c r="AW169" i="5" s="1"/>
  <c r="AX169" i="5" s="1"/>
  <c r="AY169" i="5" s="1"/>
  <c r="AZ169" i="5" s="1"/>
  <c r="BA169" i="5" s="1"/>
  <c r="BB169" i="5" s="1"/>
  <c r="BC169" i="5" s="1"/>
  <c r="BD169" i="5" s="1"/>
  <c r="BE169" i="5" s="1"/>
  <c r="BF169" i="5" s="1"/>
  <c r="BG169" i="5" s="1"/>
  <c r="BH169" i="5" s="1"/>
  <c r="BI169" i="5" s="1"/>
  <c r="AQ170" i="5"/>
  <c r="AR170" i="5" s="1"/>
  <c r="AS170" i="5" s="1"/>
  <c r="AT170" i="5" s="1"/>
  <c r="AU170" i="5" s="1"/>
  <c r="AV170" i="5" s="1"/>
  <c r="AW170" i="5" s="1"/>
  <c r="AX170" i="5" s="1"/>
  <c r="AY170" i="5" s="1"/>
  <c r="AZ170" i="5" s="1"/>
  <c r="BA170" i="5" s="1"/>
  <c r="BB170" i="5" s="1"/>
  <c r="BC170" i="5" s="1"/>
  <c r="BD170" i="5" s="1"/>
  <c r="BE170" i="5" s="1"/>
  <c r="BF170" i="5" s="1"/>
  <c r="BG170" i="5" s="1"/>
  <c r="BH170" i="5" s="1"/>
  <c r="BI170" i="5" s="1"/>
  <c r="AQ171" i="5"/>
  <c r="AR171" i="5" s="1"/>
  <c r="AS171" i="5" s="1"/>
  <c r="AT171" i="5" s="1"/>
  <c r="AU171" i="5" s="1"/>
  <c r="AV171" i="5" s="1"/>
  <c r="AW171" i="5" s="1"/>
  <c r="AX171" i="5" s="1"/>
  <c r="AY171" i="5" s="1"/>
  <c r="AZ171" i="5" s="1"/>
  <c r="BA171" i="5" s="1"/>
  <c r="BB171" i="5" s="1"/>
  <c r="BC171" i="5" s="1"/>
  <c r="BD171" i="5" s="1"/>
  <c r="BE171" i="5" s="1"/>
  <c r="BF171" i="5" s="1"/>
  <c r="BG171" i="5" s="1"/>
  <c r="BH171" i="5" s="1"/>
  <c r="BI171" i="5" s="1"/>
  <c r="AQ172" i="5"/>
  <c r="AR172" i="5" s="1"/>
  <c r="AS172" i="5" s="1"/>
  <c r="AT172" i="5" s="1"/>
  <c r="AU172" i="5" s="1"/>
  <c r="AV172" i="5" s="1"/>
  <c r="AW172" i="5" s="1"/>
  <c r="AX172" i="5" s="1"/>
  <c r="AY172" i="5" s="1"/>
  <c r="AZ172" i="5" s="1"/>
  <c r="BA172" i="5" s="1"/>
  <c r="BB172" i="5" s="1"/>
  <c r="BC172" i="5" s="1"/>
  <c r="BD172" i="5" s="1"/>
  <c r="BE172" i="5" s="1"/>
  <c r="BF172" i="5" s="1"/>
  <c r="BG172" i="5" s="1"/>
  <c r="BH172" i="5" s="1"/>
  <c r="BI172" i="5" s="1"/>
  <c r="AQ173" i="5"/>
  <c r="AR173" i="5" s="1"/>
  <c r="AS173" i="5" s="1"/>
  <c r="AT173" i="5" s="1"/>
  <c r="AU173" i="5" s="1"/>
  <c r="AV173" i="5" s="1"/>
  <c r="AW173" i="5" s="1"/>
  <c r="AX173" i="5" s="1"/>
  <c r="AY173" i="5" s="1"/>
  <c r="AZ173" i="5" s="1"/>
  <c r="BA173" i="5" s="1"/>
  <c r="BB173" i="5" s="1"/>
  <c r="BC173" i="5" s="1"/>
  <c r="BD173" i="5" s="1"/>
  <c r="BE173" i="5" s="1"/>
  <c r="BF173" i="5" s="1"/>
  <c r="BG173" i="5" s="1"/>
  <c r="BH173" i="5" s="1"/>
  <c r="BI173" i="5" s="1"/>
  <c r="AQ174" i="5"/>
  <c r="AR174" i="5" s="1"/>
  <c r="AS174" i="5" s="1"/>
  <c r="AT174" i="5" s="1"/>
  <c r="AU174" i="5" s="1"/>
  <c r="AV174" i="5" s="1"/>
  <c r="AW174" i="5" s="1"/>
  <c r="AX174" i="5" s="1"/>
  <c r="AY174" i="5" s="1"/>
  <c r="AZ174" i="5" s="1"/>
  <c r="BA174" i="5" s="1"/>
  <c r="BB174" i="5" s="1"/>
  <c r="BC174" i="5" s="1"/>
  <c r="BD174" i="5" s="1"/>
  <c r="BE174" i="5" s="1"/>
  <c r="BF174" i="5" s="1"/>
  <c r="BG174" i="5" s="1"/>
  <c r="BH174" i="5" s="1"/>
  <c r="BI174" i="5" s="1"/>
  <c r="AQ175" i="5"/>
  <c r="AR175" i="5" s="1"/>
  <c r="AS175" i="5" s="1"/>
  <c r="AT175" i="5" s="1"/>
  <c r="AU175" i="5" s="1"/>
  <c r="AV175" i="5" s="1"/>
  <c r="AW175" i="5" s="1"/>
  <c r="AX175" i="5" s="1"/>
  <c r="AY175" i="5" s="1"/>
  <c r="AZ175" i="5" s="1"/>
  <c r="BA175" i="5" s="1"/>
  <c r="BB175" i="5" s="1"/>
  <c r="BC175" i="5" s="1"/>
  <c r="BD175" i="5" s="1"/>
  <c r="BE175" i="5" s="1"/>
  <c r="BF175" i="5" s="1"/>
  <c r="BG175" i="5" s="1"/>
  <c r="BH175" i="5" s="1"/>
  <c r="BI175" i="5" s="1"/>
  <c r="AQ176" i="5"/>
  <c r="AR176" i="5" s="1"/>
  <c r="AS176" i="5" s="1"/>
  <c r="AT176" i="5" s="1"/>
  <c r="AU176" i="5" s="1"/>
  <c r="AV176" i="5" s="1"/>
  <c r="AW176" i="5" s="1"/>
  <c r="AX176" i="5" s="1"/>
  <c r="AY176" i="5" s="1"/>
  <c r="AZ176" i="5" s="1"/>
  <c r="BA176" i="5" s="1"/>
  <c r="BB176" i="5" s="1"/>
  <c r="BC176" i="5" s="1"/>
  <c r="BD176" i="5" s="1"/>
  <c r="BE176" i="5" s="1"/>
  <c r="BF176" i="5" s="1"/>
  <c r="BG176" i="5" s="1"/>
  <c r="BH176" i="5" s="1"/>
  <c r="BI176" i="5" s="1"/>
  <c r="AQ177" i="5"/>
  <c r="AR177" i="5" s="1"/>
  <c r="AS177" i="5" s="1"/>
  <c r="AT177" i="5" s="1"/>
  <c r="AU177" i="5" s="1"/>
  <c r="AV177" i="5" s="1"/>
  <c r="AW177" i="5" s="1"/>
  <c r="AX177" i="5" s="1"/>
  <c r="AY177" i="5" s="1"/>
  <c r="AZ177" i="5" s="1"/>
  <c r="BA177" i="5" s="1"/>
  <c r="BB177" i="5" s="1"/>
  <c r="BC177" i="5" s="1"/>
  <c r="BD177" i="5" s="1"/>
  <c r="BE177" i="5" s="1"/>
  <c r="BF177" i="5" s="1"/>
  <c r="BG177" i="5" s="1"/>
  <c r="BH177" i="5" s="1"/>
  <c r="BI177" i="5" s="1"/>
  <c r="AQ178" i="5"/>
  <c r="AR178" i="5" s="1"/>
  <c r="AS178" i="5" s="1"/>
  <c r="AT178" i="5" s="1"/>
  <c r="AU178" i="5" s="1"/>
  <c r="AV178" i="5" s="1"/>
  <c r="AW178" i="5" s="1"/>
  <c r="AX178" i="5" s="1"/>
  <c r="AY178" i="5" s="1"/>
  <c r="AZ178" i="5" s="1"/>
  <c r="BA178" i="5" s="1"/>
  <c r="BB178" i="5" s="1"/>
  <c r="BC178" i="5" s="1"/>
  <c r="BD178" i="5" s="1"/>
  <c r="BE178" i="5" s="1"/>
  <c r="BF178" i="5" s="1"/>
  <c r="BG178" i="5" s="1"/>
  <c r="BH178" i="5" s="1"/>
  <c r="BI178" i="5" s="1"/>
  <c r="AQ179" i="5"/>
  <c r="AR179" i="5" s="1"/>
  <c r="AS179" i="5" s="1"/>
  <c r="AT179" i="5" s="1"/>
  <c r="AU179" i="5" s="1"/>
  <c r="AV179" i="5" s="1"/>
  <c r="AW179" i="5" s="1"/>
  <c r="AX179" i="5" s="1"/>
  <c r="AY179" i="5" s="1"/>
  <c r="AZ179" i="5" s="1"/>
  <c r="BA179" i="5" s="1"/>
  <c r="BB179" i="5" s="1"/>
  <c r="BC179" i="5" s="1"/>
  <c r="BD179" i="5" s="1"/>
  <c r="BE179" i="5" s="1"/>
  <c r="BF179" i="5" s="1"/>
  <c r="BG179" i="5" s="1"/>
  <c r="BH179" i="5" s="1"/>
  <c r="BI179" i="5" s="1"/>
  <c r="AQ180" i="5"/>
  <c r="AR180" i="5" s="1"/>
  <c r="AS180" i="5" s="1"/>
  <c r="AT180" i="5" s="1"/>
  <c r="AU180" i="5" s="1"/>
  <c r="AV180" i="5" s="1"/>
  <c r="AW180" i="5" s="1"/>
  <c r="AX180" i="5" s="1"/>
  <c r="AY180" i="5" s="1"/>
  <c r="AZ180" i="5" s="1"/>
  <c r="BA180" i="5" s="1"/>
  <c r="BB180" i="5" s="1"/>
  <c r="BC180" i="5" s="1"/>
  <c r="BD180" i="5" s="1"/>
  <c r="BE180" i="5" s="1"/>
  <c r="BF180" i="5" s="1"/>
  <c r="BG180" i="5" s="1"/>
  <c r="BH180" i="5" s="1"/>
  <c r="BI180" i="5" s="1"/>
  <c r="AQ181" i="5"/>
  <c r="AR181" i="5"/>
  <c r="AS181" i="5" s="1"/>
  <c r="AT181" i="5" s="1"/>
  <c r="AU181" i="5" s="1"/>
  <c r="AV181" i="5" s="1"/>
  <c r="AW181" i="5" s="1"/>
  <c r="AX181" i="5" s="1"/>
  <c r="AY181" i="5" s="1"/>
  <c r="AZ181" i="5" s="1"/>
  <c r="BA181" i="5" s="1"/>
  <c r="BB181" i="5" s="1"/>
  <c r="BC181" i="5" s="1"/>
  <c r="BD181" i="5" s="1"/>
  <c r="BE181" i="5" s="1"/>
  <c r="BF181" i="5" s="1"/>
  <c r="BG181" i="5" s="1"/>
  <c r="BH181" i="5" s="1"/>
  <c r="BI181" i="5" s="1"/>
  <c r="AQ182" i="5"/>
  <c r="AR182" i="5" s="1"/>
  <c r="AS182" i="5" s="1"/>
  <c r="AT182" i="5" s="1"/>
  <c r="AU182" i="5" s="1"/>
  <c r="AV182" i="5" s="1"/>
  <c r="AW182" i="5" s="1"/>
  <c r="AX182" i="5" s="1"/>
  <c r="AY182" i="5" s="1"/>
  <c r="AZ182" i="5" s="1"/>
  <c r="BA182" i="5" s="1"/>
  <c r="BB182" i="5" s="1"/>
  <c r="BC182" i="5" s="1"/>
  <c r="BD182" i="5" s="1"/>
  <c r="BE182" i="5" s="1"/>
  <c r="BF182" i="5" s="1"/>
  <c r="BG182" i="5" s="1"/>
  <c r="BH182" i="5" s="1"/>
  <c r="BI182" i="5" s="1"/>
  <c r="AQ183" i="5"/>
  <c r="AR183" i="5" s="1"/>
  <c r="AS183" i="5" s="1"/>
  <c r="AT183" i="5" s="1"/>
  <c r="AU183" i="5" s="1"/>
  <c r="AV183" i="5" s="1"/>
  <c r="AW183" i="5" s="1"/>
  <c r="AX183" i="5" s="1"/>
  <c r="AY183" i="5" s="1"/>
  <c r="AZ183" i="5" s="1"/>
  <c r="BA183" i="5" s="1"/>
  <c r="BB183" i="5" s="1"/>
  <c r="BC183" i="5" s="1"/>
  <c r="BD183" i="5" s="1"/>
  <c r="BE183" i="5" s="1"/>
  <c r="BF183" i="5" s="1"/>
  <c r="BG183" i="5" s="1"/>
  <c r="BH183" i="5" s="1"/>
  <c r="BI183" i="5" s="1"/>
  <c r="AQ184" i="5"/>
  <c r="AR184" i="5" s="1"/>
  <c r="AS184" i="5" s="1"/>
  <c r="AT184" i="5" s="1"/>
  <c r="AU184" i="5" s="1"/>
  <c r="AV184" i="5" s="1"/>
  <c r="AW184" i="5" s="1"/>
  <c r="AX184" i="5" s="1"/>
  <c r="AY184" i="5" s="1"/>
  <c r="AZ184" i="5" s="1"/>
  <c r="BA184" i="5" s="1"/>
  <c r="BB184" i="5" s="1"/>
  <c r="BC184" i="5" s="1"/>
  <c r="BD184" i="5" s="1"/>
  <c r="BE184" i="5" s="1"/>
  <c r="BF184" i="5" s="1"/>
  <c r="BG184" i="5" s="1"/>
  <c r="BH184" i="5" s="1"/>
  <c r="BI184" i="5" s="1"/>
  <c r="AQ185" i="5"/>
  <c r="AR185" i="5" s="1"/>
  <c r="AS185" i="5" s="1"/>
  <c r="AT185" i="5" s="1"/>
  <c r="AU185" i="5" s="1"/>
  <c r="AV185" i="5" s="1"/>
  <c r="AW185" i="5" s="1"/>
  <c r="AX185" i="5" s="1"/>
  <c r="AY185" i="5" s="1"/>
  <c r="AZ185" i="5" s="1"/>
  <c r="BA185" i="5" s="1"/>
  <c r="BB185" i="5" s="1"/>
  <c r="BC185" i="5" s="1"/>
  <c r="BD185" i="5" s="1"/>
  <c r="BE185" i="5" s="1"/>
  <c r="BF185" i="5" s="1"/>
  <c r="BG185" i="5" s="1"/>
  <c r="BH185" i="5" s="1"/>
  <c r="BI185" i="5" s="1"/>
  <c r="AQ186" i="5"/>
  <c r="AR186" i="5" s="1"/>
  <c r="AS186" i="5" s="1"/>
  <c r="AT186" i="5" s="1"/>
  <c r="AU186" i="5" s="1"/>
  <c r="AV186" i="5" s="1"/>
  <c r="AW186" i="5" s="1"/>
  <c r="AX186" i="5" s="1"/>
  <c r="AY186" i="5" s="1"/>
  <c r="AZ186" i="5" s="1"/>
  <c r="BA186" i="5" s="1"/>
  <c r="BB186" i="5" s="1"/>
  <c r="BC186" i="5" s="1"/>
  <c r="BD186" i="5" s="1"/>
  <c r="BE186" i="5" s="1"/>
  <c r="BF186" i="5" s="1"/>
  <c r="BG186" i="5" s="1"/>
  <c r="BH186" i="5" s="1"/>
  <c r="BI186" i="5" s="1"/>
  <c r="AQ187" i="5"/>
  <c r="AR187" i="5" s="1"/>
  <c r="AS187" i="5" s="1"/>
  <c r="AT187" i="5" s="1"/>
  <c r="AU187" i="5" s="1"/>
  <c r="AV187" i="5" s="1"/>
  <c r="AW187" i="5" s="1"/>
  <c r="AX187" i="5" s="1"/>
  <c r="AY187" i="5" s="1"/>
  <c r="AZ187" i="5" s="1"/>
  <c r="BA187" i="5" s="1"/>
  <c r="BB187" i="5" s="1"/>
  <c r="BC187" i="5" s="1"/>
  <c r="BD187" i="5" s="1"/>
  <c r="BE187" i="5" s="1"/>
  <c r="BF187" i="5" s="1"/>
  <c r="BG187" i="5" s="1"/>
  <c r="BH187" i="5" s="1"/>
  <c r="BI187" i="5" s="1"/>
  <c r="AQ188" i="5"/>
  <c r="AR188" i="5" s="1"/>
  <c r="AS188" i="5" s="1"/>
  <c r="AT188" i="5" s="1"/>
  <c r="AU188" i="5" s="1"/>
  <c r="AV188" i="5" s="1"/>
  <c r="AW188" i="5" s="1"/>
  <c r="AX188" i="5" s="1"/>
  <c r="AY188" i="5" s="1"/>
  <c r="AZ188" i="5" s="1"/>
  <c r="BA188" i="5" s="1"/>
  <c r="BB188" i="5" s="1"/>
  <c r="BC188" i="5" s="1"/>
  <c r="BD188" i="5" s="1"/>
  <c r="BE188" i="5" s="1"/>
  <c r="BF188" i="5" s="1"/>
  <c r="BG188" i="5" s="1"/>
  <c r="BH188" i="5" s="1"/>
  <c r="BI188" i="5" s="1"/>
  <c r="AQ189" i="5"/>
  <c r="AR189" i="5" s="1"/>
  <c r="AS189" i="5" s="1"/>
  <c r="AT189" i="5" s="1"/>
  <c r="AU189" i="5" s="1"/>
  <c r="AV189" i="5" s="1"/>
  <c r="AW189" i="5" s="1"/>
  <c r="AX189" i="5" s="1"/>
  <c r="AY189" i="5" s="1"/>
  <c r="AZ189" i="5" s="1"/>
  <c r="BA189" i="5" s="1"/>
  <c r="BB189" i="5" s="1"/>
  <c r="BC189" i="5" s="1"/>
  <c r="BD189" i="5" s="1"/>
  <c r="BE189" i="5" s="1"/>
  <c r="BF189" i="5" s="1"/>
  <c r="BG189" i="5" s="1"/>
  <c r="BH189" i="5" s="1"/>
  <c r="BI189" i="5" s="1"/>
  <c r="AQ190" i="5"/>
  <c r="AR190" i="5" s="1"/>
  <c r="AS190" i="5" s="1"/>
  <c r="AT190" i="5" s="1"/>
  <c r="AU190" i="5" s="1"/>
  <c r="AV190" i="5" s="1"/>
  <c r="AW190" i="5" s="1"/>
  <c r="AX190" i="5" s="1"/>
  <c r="AY190" i="5" s="1"/>
  <c r="AZ190" i="5" s="1"/>
  <c r="BA190" i="5" s="1"/>
  <c r="BB190" i="5" s="1"/>
  <c r="BC190" i="5" s="1"/>
  <c r="BD190" i="5" s="1"/>
  <c r="BE190" i="5" s="1"/>
  <c r="BF190" i="5" s="1"/>
  <c r="BG190" i="5" s="1"/>
  <c r="BH190" i="5" s="1"/>
  <c r="BI190" i="5" s="1"/>
  <c r="AQ191" i="5"/>
  <c r="AR191" i="5" s="1"/>
  <c r="AS191" i="5" s="1"/>
  <c r="AT191" i="5" s="1"/>
  <c r="AU191" i="5" s="1"/>
  <c r="AV191" i="5" s="1"/>
  <c r="AW191" i="5" s="1"/>
  <c r="AX191" i="5" s="1"/>
  <c r="AY191" i="5" s="1"/>
  <c r="AZ191" i="5" s="1"/>
  <c r="BA191" i="5" s="1"/>
  <c r="BB191" i="5" s="1"/>
  <c r="BC191" i="5" s="1"/>
  <c r="BD191" i="5" s="1"/>
  <c r="BE191" i="5" s="1"/>
  <c r="BF191" i="5" s="1"/>
  <c r="BG191" i="5" s="1"/>
  <c r="BH191" i="5" s="1"/>
  <c r="BI191" i="5" s="1"/>
  <c r="AM152" i="5"/>
  <c r="AJ152" i="5"/>
  <c r="AI152" i="5"/>
  <c r="AH152" i="5"/>
  <c r="AF152" i="5"/>
  <c r="AG152" i="5"/>
  <c r="AE152" i="5"/>
  <c r="AD152" i="5"/>
  <c r="AK152" i="5"/>
  <c r="AL152" i="5"/>
  <c r="AC152" i="5"/>
  <c r="X122" i="5"/>
  <c r="AA107" i="5"/>
  <c r="AA108" i="5" s="1"/>
  <c r="AA109" i="5" s="1"/>
  <c r="AA110" i="5" s="1"/>
  <c r="AB102" i="5"/>
  <c r="AB103" i="5" s="1"/>
  <c r="AB104" i="5" s="1"/>
  <c r="AB105" i="5" s="1"/>
  <c r="AA102" i="5"/>
  <c r="AA103" i="5" s="1"/>
  <c r="AA104" i="5" s="1"/>
  <c r="AA105" i="5" s="1"/>
  <c r="Z102" i="5"/>
  <c r="Z103" i="5" s="1"/>
  <c r="Z104" i="5" s="1"/>
  <c r="Z105" i="5" s="1"/>
  <c r="AB100" i="5"/>
  <c r="AA100" i="5"/>
  <c r="Z100" i="5"/>
  <c r="Y100" i="5"/>
  <c r="X100" i="5"/>
  <c r="W100" i="5"/>
  <c r="AB98" i="5"/>
  <c r="AA98" i="5"/>
  <c r="Z98" i="5"/>
  <c r="Y98" i="5"/>
  <c r="X98" i="5"/>
  <c r="W98" i="5"/>
  <c r="AC97" i="5"/>
  <c r="AC98" i="5" s="1"/>
  <c r="AC100" i="5"/>
  <c r="AC101" i="5" s="1"/>
  <c r="AC103" i="5"/>
  <c r="AC104" i="5" s="1"/>
  <c r="AC106" i="5"/>
  <c r="AC107" i="5" s="1"/>
  <c r="AC109" i="5"/>
  <c r="AC110" i="5" s="1"/>
  <c r="AC112" i="5"/>
  <c r="AC113" i="5" s="1"/>
  <c r="AC115" i="5"/>
  <c r="AC116" i="5" s="1"/>
  <c r="AC118" i="5"/>
  <c r="AC119" i="5" s="1"/>
  <c r="AC120" i="5" s="1"/>
  <c r="AC121" i="5" s="1"/>
  <c r="AC122" i="5" s="1"/>
  <c r="AC124" i="5"/>
  <c r="AC125" i="5" s="1"/>
  <c r="AC126" i="5" s="1"/>
  <c r="AC127" i="5" s="1"/>
  <c r="AC128" i="5" s="1"/>
  <c r="AC130" i="5"/>
  <c r="AC131" i="5" s="1"/>
  <c r="AC132" i="5" s="1"/>
  <c r="AC133" i="5" s="1"/>
  <c r="AC134" i="5" s="1"/>
  <c r="AC136" i="5"/>
  <c r="AC137" i="5" s="1"/>
  <c r="AC138" i="5" s="1"/>
  <c r="AC139" i="5" s="1"/>
  <c r="AC140" i="5" s="1"/>
  <c r="AC142" i="5"/>
  <c r="AC143" i="5" s="1"/>
  <c r="AC144" i="5" s="1"/>
  <c r="AC145" i="5" s="1"/>
  <c r="AC146" i="5" s="1"/>
  <c r="AC147" i="5" s="1"/>
  <c r="AC148" i="5" s="1"/>
  <c r="AC149" i="5" s="1"/>
  <c r="AC150" i="5" s="1"/>
  <c r="J152" i="5"/>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K152" i="5"/>
  <c r="K153" i="5" s="1"/>
  <c r="K154" i="5" s="1"/>
  <c r="K155" i="5" s="1"/>
  <c r="K156" i="5" s="1"/>
  <c r="K157" i="5" s="1"/>
  <c r="K158" i="5" s="1"/>
  <c r="K159" i="5" s="1"/>
  <c r="K160" i="5" s="1"/>
  <c r="K161" i="5" s="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L152" i="5"/>
  <c r="L153" i="5" s="1"/>
  <c r="L154" i="5" s="1"/>
  <c r="L155" i="5" s="1"/>
  <c r="L156" i="5" s="1"/>
  <c r="L157" i="5" s="1"/>
  <c r="L158" i="5" s="1"/>
  <c r="L159" i="5" s="1"/>
  <c r="L160" i="5" s="1"/>
  <c r="L161" i="5" s="1"/>
  <c r="L162" i="5" s="1"/>
  <c r="L163" i="5" s="1"/>
  <c r="L164" i="5" s="1"/>
  <c r="L165" i="5" s="1"/>
  <c r="L166" i="5" s="1"/>
  <c r="L167" i="5" s="1"/>
  <c r="L168" i="5" s="1"/>
  <c r="L169" i="5" s="1"/>
  <c r="L170" i="5" s="1"/>
  <c r="L171" i="5" s="1"/>
  <c r="L172" i="5" s="1"/>
  <c r="L173" i="5" s="1"/>
  <c r="L174" i="5" s="1"/>
  <c r="L175" i="5" s="1"/>
  <c r="L176" i="5" s="1"/>
  <c r="L177" i="5" s="1"/>
  <c r="L178" i="5" s="1"/>
  <c r="L179" i="5" s="1"/>
  <c r="L180" i="5" s="1"/>
  <c r="L181" i="5" s="1"/>
  <c r="L182" i="5" s="1"/>
  <c r="L183" i="5" s="1"/>
  <c r="L184" i="5" s="1"/>
  <c r="L185" i="5" s="1"/>
  <c r="L186" i="5" s="1"/>
  <c r="L187" i="5" s="1"/>
  <c r="L188" i="5" s="1"/>
  <c r="L189" i="5" s="1"/>
  <c r="L190" i="5" s="1"/>
  <c r="L191" i="5" s="1"/>
  <c r="M152" i="5"/>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I152" i="5"/>
  <c r="I153" i="5" s="1"/>
  <c r="I154" i="5" s="1"/>
  <c r="I155" i="5" s="1"/>
  <c r="I156" i="5" s="1"/>
  <c r="I157" i="5" s="1"/>
  <c r="I158" i="5" s="1"/>
  <c r="I159" i="5" s="1"/>
  <c r="I160" i="5" s="1"/>
  <c r="I161" i="5" s="1"/>
  <c r="I162" i="5" s="1"/>
  <c r="I163" i="5" s="1"/>
  <c r="I164" i="5" s="1"/>
  <c r="I165" i="5" s="1"/>
  <c r="I166" i="5" s="1"/>
  <c r="I167" i="5" s="1"/>
  <c r="I168" i="5" s="1"/>
  <c r="I169" i="5" s="1"/>
  <c r="I170" i="5" s="1"/>
  <c r="I171" i="5" s="1"/>
  <c r="I172" i="5" s="1"/>
  <c r="I173" i="5" s="1"/>
  <c r="I174" i="5" s="1"/>
  <c r="I175" i="5" s="1"/>
  <c r="I176" i="5" s="1"/>
  <c r="I177" i="5" s="1"/>
  <c r="I178" i="5" s="1"/>
  <c r="I179" i="5" s="1"/>
  <c r="I180" i="5" s="1"/>
  <c r="I181" i="5" s="1"/>
  <c r="I182" i="5" s="1"/>
  <c r="I183" i="5" s="1"/>
  <c r="I184" i="5" s="1"/>
  <c r="I185" i="5" s="1"/>
  <c r="I186" i="5" s="1"/>
  <c r="I187" i="5" s="1"/>
  <c r="I188" i="5" s="1"/>
  <c r="I189" i="5" s="1"/>
  <c r="I190" i="5" s="1"/>
  <c r="I191" i="5" s="1"/>
  <c r="C159" i="5"/>
  <c r="B159" i="5" s="1"/>
  <c r="C160" i="5"/>
  <c r="B160" i="5" s="1"/>
  <c r="C161" i="5"/>
  <c r="B161" i="5" s="1"/>
  <c r="C162" i="5"/>
  <c r="B162" i="5" s="1"/>
  <c r="C163" i="5"/>
  <c r="B163" i="5" s="1"/>
  <c r="C164" i="5"/>
  <c r="B164" i="5" s="1"/>
  <c r="C165" i="5"/>
  <c r="B165" i="5" s="1"/>
  <c r="C166" i="5"/>
  <c r="B166" i="5" s="1"/>
  <c r="C167" i="5"/>
  <c r="B167" i="5" s="1"/>
  <c r="C168" i="5"/>
  <c r="B168" i="5" s="1"/>
  <c r="C169" i="5"/>
  <c r="B169" i="5" s="1"/>
  <c r="C170" i="5"/>
  <c r="B170" i="5" s="1"/>
  <c r="C171" i="5"/>
  <c r="B171" i="5" s="1"/>
  <c r="C172" i="5"/>
  <c r="B172" i="5" s="1"/>
  <c r="C173" i="5"/>
  <c r="B173" i="5" s="1"/>
  <c r="C174" i="5"/>
  <c r="B174" i="5" s="1"/>
  <c r="C175" i="5"/>
  <c r="B175" i="5" s="1"/>
  <c r="C176" i="5"/>
  <c r="B176" i="5" s="1"/>
  <c r="C177" i="5"/>
  <c r="B177" i="5" s="1"/>
  <c r="C178" i="5"/>
  <c r="B178" i="5" s="1"/>
  <c r="C179" i="5"/>
  <c r="B179" i="5" s="1"/>
  <c r="C180" i="5"/>
  <c r="B180" i="5" s="1"/>
  <c r="C181" i="5"/>
  <c r="B181" i="5" s="1"/>
  <c r="C182" i="5"/>
  <c r="B182" i="5" s="1"/>
  <c r="C183" i="5"/>
  <c r="B183" i="5" s="1"/>
  <c r="C184" i="5"/>
  <c r="B184" i="5" s="1"/>
  <c r="C185" i="5"/>
  <c r="B185" i="5" s="1"/>
  <c r="C186" i="5"/>
  <c r="B186" i="5" s="1"/>
  <c r="C187" i="5"/>
  <c r="B187" i="5" s="1"/>
  <c r="C188" i="5"/>
  <c r="B188" i="5" s="1"/>
  <c r="C189" i="5"/>
  <c r="B189" i="5" s="1"/>
  <c r="C190" i="5"/>
  <c r="B190" i="5" s="1"/>
  <c r="C191" i="5"/>
  <c r="B191" i="5" s="1"/>
  <c r="C152" i="5"/>
  <c r="B152" i="5" s="1"/>
  <c r="C153" i="5"/>
  <c r="B153" i="5" s="1"/>
  <c r="C154" i="5"/>
  <c r="B154" i="5" s="1"/>
  <c r="C155" i="5"/>
  <c r="B155" i="5" s="1"/>
  <c r="C156" i="5"/>
  <c r="B156" i="5" s="1"/>
  <c r="C157" i="5"/>
  <c r="B157" i="5" s="1"/>
  <c r="C158" i="5"/>
  <c r="B158" i="5" s="1"/>
  <c r="C151" i="5"/>
  <c r="B151" i="5" s="1"/>
  <c r="F57" i="17" l="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54" i="17"/>
  <c r="F53" i="17" s="1"/>
  <c r="F52" i="17" s="1"/>
  <c r="F51" i="17" s="1"/>
  <c r="F50" i="17" s="1"/>
  <c r="F49" i="17" s="1"/>
  <c r="F48" i="17" s="1"/>
  <c r="F47" i="17" s="1"/>
  <c r="F46" i="17" s="1"/>
  <c r="F45" i="17" s="1"/>
  <c r="F44" i="17" s="1"/>
  <c r="F43" i="17" s="1"/>
  <c r="F42" i="17" s="1"/>
  <c r="F41" i="17" s="1"/>
  <c r="F40" i="17" s="1"/>
  <c r="F39" i="17" s="1"/>
  <c r="H5" i="17"/>
  <c r="J5" i="17" s="1"/>
  <c r="E42" i="17"/>
  <c r="E41" i="17" s="1"/>
  <c r="E40" i="17" s="1"/>
  <c r="E39" i="17" s="1"/>
  <c r="BM101" i="5"/>
  <c r="BM100" i="5" s="1"/>
  <c r="BM99" i="5" s="1"/>
  <c r="BM98" i="5" s="1"/>
  <c r="BM97" i="5" s="1"/>
  <c r="BM96" i="5" s="1"/>
  <c r="BN114" i="5"/>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11" i="5"/>
  <c r="BN110" i="5" s="1"/>
  <c r="BN109" i="5" s="1"/>
  <c r="BN108" i="5" s="1"/>
  <c r="BN107" i="5" s="1"/>
  <c r="BN106" i="5" s="1"/>
  <c r="BN105" i="5" s="1"/>
  <c r="BN104" i="5" s="1"/>
  <c r="BN103" i="5" s="1"/>
  <c r="BN102" i="5" s="1"/>
  <c r="BN101" i="5" s="1"/>
  <c r="BN100" i="5" s="1"/>
  <c r="BN99" i="5" s="1"/>
  <c r="BN98" i="5" s="1"/>
  <c r="BN97" i="5" s="1"/>
  <c r="BN96" i="5" s="1"/>
  <c r="AC153" i="5"/>
  <c r="AC154" i="5" s="1"/>
  <c r="AC155" i="5" s="1"/>
  <c r="AC156" i="5" s="1"/>
  <c r="AC157" i="5" s="1"/>
  <c r="AC158" i="5" s="1"/>
  <c r="AC159" i="5" s="1"/>
  <c r="AC160" i="5" s="1"/>
  <c r="AC161" i="5" s="1"/>
  <c r="AC162" i="5" s="1"/>
  <c r="AC163" i="5" s="1"/>
  <c r="AC164" i="5" s="1"/>
  <c r="AC165" i="5" s="1"/>
  <c r="AC166" i="5" s="1"/>
  <c r="AC167" i="5" s="1"/>
  <c r="AC168" i="5" s="1"/>
  <c r="AC169" i="5" s="1"/>
  <c r="AC170" i="5" s="1"/>
  <c r="AC171" i="5" s="1"/>
  <c r="AC172" i="5" s="1"/>
  <c r="AC173" i="5" s="1"/>
  <c r="AC174" i="5" s="1"/>
  <c r="AC175" i="5" s="1"/>
  <c r="AC176" i="5" s="1"/>
  <c r="AC177" i="5" s="1"/>
  <c r="AC178" i="5" s="1"/>
  <c r="AC179" i="5" s="1"/>
  <c r="AC180" i="5" s="1"/>
  <c r="AC181" i="5" s="1"/>
  <c r="AC182" i="5" s="1"/>
  <c r="AC183" i="5" s="1"/>
  <c r="AC184" i="5" s="1"/>
  <c r="AC185" i="5" s="1"/>
  <c r="AC186" i="5" s="1"/>
  <c r="AC187" i="5" s="1"/>
  <c r="AC188" i="5" s="1"/>
  <c r="AC189" i="5" s="1"/>
  <c r="AC190" i="5" s="1"/>
  <c r="AC191" i="5" s="1"/>
  <c r="C97" i="5" l="1"/>
  <c r="B97" i="5" s="1"/>
  <c r="C98" i="5"/>
  <c r="B98" i="5" s="1"/>
  <c r="C99" i="5"/>
  <c r="B99" i="5" s="1"/>
  <c r="C100" i="5"/>
  <c r="B100" i="5" s="1"/>
  <c r="C101" i="5"/>
  <c r="B101" i="5" s="1"/>
  <c r="B102" i="5"/>
  <c r="C103" i="5"/>
  <c r="B103" i="5" s="1"/>
  <c r="C104" i="5"/>
  <c r="B104" i="5" s="1"/>
  <c r="C105" i="5"/>
  <c r="B105" i="5" s="1"/>
  <c r="C106" i="5"/>
  <c r="B106" i="5" s="1"/>
  <c r="C107" i="5"/>
  <c r="B107" i="5" s="1"/>
  <c r="C108" i="5"/>
  <c r="B108" i="5" s="1"/>
  <c r="C109" i="5"/>
  <c r="B109" i="5" s="1"/>
  <c r="C110" i="5"/>
  <c r="B110" i="5" s="1"/>
  <c r="C111" i="5"/>
  <c r="B111" i="5" s="1"/>
  <c r="C112" i="5"/>
  <c r="B112" i="5" s="1"/>
  <c r="C113" i="5"/>
  <c r="B113" i="5" s="1"/>
  <c r="C114" i="5"/>
  <c r="B114" i="5" s="1"/>
  <c r="C115" i="5"/>
  <c r="B115" i="5" s="1"/>
  <c r="C116" i="5"/>
  <c r="B116" i="5" s="1"/>
  <c r="C117" i="5"/>
  <c r="B117" i="5" s="1"/>
  <c r="C118" i="5"/>
  <c r="B118" i="5" s="1"/>
  <c r="C119" i="5"/>
  <c r="B119" i="5" s="1"/>
  <c r="C120" i="5"/>
  <c r="B120" i="5" s="1"/>
  <c r="C121" i="5"/>
  <c r="B121" i="5" s="1"/>
  <c r="C122" i="5"/>
  <c r="B122" i="5" s="1"/>
  <c r="C123" i="5"/>
  <c r="B123" i="5" s="1"/>
  <c r="C124" i="5"/>
  <c r="B124" i="5" s="1"/>
  <c r="C125" i="5"/>
  <c r="B125" i="5" s="1"/>
  <c r="C126" i="5"/>
  <c r="B126" i="5" s="1"/>
  <c r="C127" i="5"/>
  <c r="B127" i="5" s="1"/>
  <c r="C128" i="5"/>
  <c r="B128" i="5" s="1"/>
  <c r="C129" i="5"/>
  <c r="B129" i="5" s="1"/>
  <c r="C130" i="5"/>
  <c r="B130" i="5" s="1"/>
  <c r="C131" i="5"/>
  <c r="B131" i="5" s="1"/>
  <c r="C132" i="5"/>
  <c r="B132" i="5" s="1"/>
  <c r="C133" i="5"/>
  <c r="B133" i="5" s="1"/>
  <c r="C134" i="5"/>
  <c r="B134" i="5" s="1"/>
  <c r="C135" i="5"/>
  <c r="B135" i="5" s="1"/>
  <c r="C136" i="5"/>
  <c r="B136" i="5" s="1"/>
  <c r="C137" i="5"/>
  <c r="B137" i="5" s="1"/>
  <c r="C138" i="5"/>
  <c r="B138" i="5" s="1"/>
  <c r="C139" i="5"/>
  <c r="B139" i="5" s="1"/>
  <c r="C140" i="5"/>
  <c r="B140" i="5" s="1"/>
  <c r="C141" i="5"/>
  <c r="B141" i="5" s="1"/>
  <c r="C142" i="5"/>
  <c r="B142" i="5" s="1"/>
  <c r="C143" i="5"/>
  <c r="B143" i="5" s="1"/>
  <c r="C144" i="5"/>
  <c r="B144" i="5" s="1"/>
  <c r="C145" i="5"/>
  <c r="B145" i="5" s="1"/>
  <c r="C146" i="5"/>
  <c r="B146" i="5" s="1"/>
  <c r="C147" i="5"/>
  <c r="B147" i="5" s="1"/>
  <c r="C148" i="5"/>
  <c r="B148" i="5" s="1"/>
  <c r="C149" i="5"/>
  <c r="B149" i="5" s="1"/>
  <c r="C150" i="5"/>
  <c r="B150" i="5" s="1"/>
  <c r="BG1" i="5"/>
  <c r="BJ1" i="5" s="1"/>
  <c r="BK91" i="5"/>
  <c r="BI82" i="5"/>
  <c r="BI83" i="5" s="1"/>
  <c r="BK81" i="5"/>
  <c r="BI72" i="5"/>
  <c r="BI73" i="5" s="1"/>
  <c r="BK71" i="5"/>
  <c r="BI43" i="5"/>
  <c r="BI44" i="5" s="1"/>
  <c r="BK42" i="5"/>
  <c r="BK16" i="5"/>
  <c r="G50" i="15"/>
  <c r="G51" i="15"/>
  <c r="G56" i="15"/>
  <c r="G59" i="15"/>
  <c r="G60" i="15"/>
  <c r="G64" i="15"/>
  <c r="G70" i="15"/>
  <c r="G80" i="15"/>
  <c r="G81" i="15"/>
  <c r="G83" i="15"/>
  <c r="G88" i="15"/>
  <c r="G90" i="15"/>
  <c r="G91" i="15"/>
  <c r="G96" i="15"/>
  <c r="G99" i="15"/>
  <c r="G100" i="15"/>
  <c r="G40" i="15"/>
  <c r="E91" i="15"/>
  <c r="E92" i="15" s="1"/>
  <c r="E93" i="15" s="1"/>
  <c r="E94" i="15" s="1"/>
  <c r="E95" i="15" s="1"/>
  <c r="E96" i="15" s="1"/>
  <c r="E97" i="15" s="1"/>
  <c r="E98" i="15" s="1"/>
  <c r="E99" i="15" s="1"/>
  <c r="E81" i="15"/>
  <c r="E82" i="15" s="1"/>
  <c r="E83" i="15" s="1"/>
  <c r="E84" i="15" s="1"/>
  <c r="E85" i="15" s="1"/>
  <c r="E86" i="15" s="1"/>
  <c r="E87" i="15" s="1"/>
  <c r="E88" i="15" s="1"/>
  <c r="E89" i="15" s="1"/>
  <c r="G89" i="15" s="1"/>
  <c r="E71" i="15"/>
  <c r="E72" i="15" s="1"/>
  <c r="E73" i="15" s="1"/>
  <c r="E74" i="15" s="1"/>
  <c r="E75" i="15" s="1"/>
  <c r="E76" i="15" s="1"/>
  <c r="E77" i="15" s="1"/>
  <c r="E78" i="15" s="1"/>
  <c r="E79" i="15" s="1"/>
  <c r="G79" i="15" s="1"/>
  <c r="E61" i="15"/>
  <c r="E62" i="15" s="1"/>
  <c r="E63" i="15" s="1"/>
  <c r="E64" i="15" s="1"/>
  <c r="E65" i="15" s="1"/>
  <c r="E66" i="15" s="1"/>
  <c r="E67" i="15" s="1"/>
  <c r="E68" i="15" s="1"/>
  <c r="E69" i="15" s="1"/>
  <c r="G69" i="15" s="1"/>
  <c r="E51" i="15"/>
  <c r="E52" i="15" s="1"/>
  <c r="E53" i="15" s="1"/>
  <c r="E54" i="15" s="1"/>
  <c r="E55" i="15" s="1"/>
  <c r="E56" i="15" s="1"/>
  <c r="E57" i="15" s="1"/>
  <c r="E58" i="15" s="1"/>
  <c r="E59" i="15" s="1"/>
  <c r="E41" i="15"/>
  <c r="E42" i="15" s="1"/>
  <c r="E43" i="15" s="1"/>
  <c r="E44" i="15" s="1"/>
  <c r="E45" i="15" s="1"/>
  <c r="E46" i="15" s="1"/>
  <c r="E47" i="15" s="1"/>
  <c r="E48" i="15" s="1"/>
  <c r="E49" i="15" s="1"/>
  <c r="G49" i="15" s="1"/>
  <c r="C22" i="15"/>
  <c r="C23" i="15" s="1"/>
  <c r="C24" i="15" s="1"/>
  <c r="C25" i="15" s="1"/>
  <c r="C26" i="15" s="1"/>
  <c r="C27" i="15" s="1"/>
  <c r="C28" i="15" s="1"/>
  <c r="C29" i="15" s="1"/>
  <c r="C30" i="15" s="1"/>
  <c r="C8" i="15"/>
  <c r="C7" i="15"/>
  <c r="C6" i="15"/>
  <c r="G97" i="15" l="1"/>
  <c r="G73" i="15"/>
  <c r="G65" i="15"/>
  <c r="G57" i="15"/>
  <c r="G41" i="15"/>
  <c r="G48" i="15"/>
  <c r="G95" i="15"/>
  <c r="G87" i="15"/>
  <c r="G71" i="15"/>
  <c r="G63" i="15"/>
  <c r="G55" i="15"/>
  <c r="G47" i="15"/>
  <c r="G72" i="15"/>
  <c r="G94" i="15"/>
  <c r="G86" i="15"/>
  <c r="G78" i="15"/>
  <c r="G62" i="15"/>
  <c r="G54" i="15"/>
  <c r="G46" i="15"/>
  <c r="G93" i="15"/>
  <c r="G85" i="15"/>
  <c r="G77" i="15"/>
  <c r="G61" i="15"/>
  <c r="G53" i="15"/>
  <c r="G45" i="15"/>
  <c r="G92" i="15"/>
  <c r="G84" i="15"/>
  <c r="G76" i="15"/>
  <c r="G68" i="15"/>
  <c r="G52" i="15"/>
  <c r="G44" i="15"/>
  <c r="G75" i="15"/>
  <c r="G67" i="15"/>
  <c r="G43" i="15"/>
  <c r="G98" i="15"/>
  <c r="G82" i="15"/>
  <c r="G74" i="15"/>
  <c r="G66" i="15"/>
  <c r="G58" i="15"/>
  <c r="G42" i="15"/>
  <c r="P47" i="5"/>
  <c r="BI45" i="5"/>
  <c r="BK44" i="5"/>
  <c r="BI74" i="5"/>
  <c r="BK73" i="5"/>
  <c r="BI84" i="5"/>
  <c r="BK83" i="5"/>
  <c r="BK43" i="5"/>
  <c r="BK72" i="5"/>
  <c r="BK82" i="5"/>
  <c r="B11" i="15"/>
  <c r="D16" i="15" s="1"/>
  <c r="D17" i="15" s="1"/>
  <c r="D11" i="15"/>
  <c r="D12" i="15" s="1"/>
  <c r="BI85" i="5" l="1"/>
  <c r="BK84" i="5"/>
  <c r="BI75" i="5"/>
  <c r="BK74" i="5"/>
  <c r="BI46" i="5"/>
  <c r="BK45" i="5"/>
  <c r="AQ151" i="5"/>
  <c r="AR151" i="5" s="1"/>
  <c r="AS151" i="5" s="1"/>
  <c r="AT151" i="5" s="1"/>
  <c r="AU151" i="5" s="1"/>
  <c r="AV151" i="5" s="1"/>
  <c r="AW151" i="5" s="1"/>
  <c r="AX151" i="5" s="1"/>
  <c r="AY151" i="5" s="1"/>
  <c r="AZ151" i="5" s="1"/>
  <c r="BA151" i="5" s="1"/>
  <c r="BB151" i="5" s="1"/>
  <c r="BC151" i="5" s="1"/>
  <c r="BD151" i="5" s="1"/>
  <c r="BE151" i="5" s="1"/>
  <c r="BF151" i="5" s="1"/>
  <c r="BG151" i="5" s="1"/>
  <c r="BH151" i="5" s="1"/>
  <c r="BI151" i="5" s="1"/>
  <c r="AP142" i="5"/>
  <c r="AP143" i="5" s="1"/>
  <c r="AP144" i="5" s="1"/>
  <c r="AO142" i="5"/>
  <c r="AO143" i="5" s="1"/>
  <c r="AO144" i="5" s="1"/>
  <c r="AO145" i="5" s="1"/>
  <c r="AO146" i="5" s="1"/>
  <c r="AO147" i="5" s="1"/>
  <c r="AO148" i="5" s="1"/>
  <c r="AO149" i="5" s="1"/>
  <c r="AO150" i="5" s="1"/>
  <c r="AN142" i="5"/>
  <c r="AN143" i="5" s="1"/>
  <c r="AN144" i="5" s="1"/>
  <c r="AN145" i="5" s="1"/>
  <c r="AN146" i="5" s="1"/>
  <c r="AN147" i="5" s="1"/>
  <c r="AN148" i="5" s="1"/>
  <c r="AN149" i="5" s="1"/>
  <c r="AN150" i="5" s="1"/>
  <c r="AM142" i="5"/>
  <c r="AM143" i="5" s="1"/>
  <c r="AM144" i="5" s="1"/>
  <c r="AM145" i="5" s="1"/>
  <c r="AM146" i="5" s="1"/>
  <c r="AM147" i="5" s="1"/>
  <c r="AM148" i="5" s="1"/>
  <c r="AM149" i="5" s="1"/>
  <c r="AM150" i="5" s="1"/>
  <c r="AL142" i="5"/>
  <c r="AL143" i="5" s="1"/>
  <c r="AL144" i="5" s="1"/>
  <c r="AL145" i="5" s="1"/>
  <c r="AL146" i="5" s="1"/>
  <c r="AL147" i="5" s="1"/>
  <c r="AL148" i="5" s="1"/>
  <c r="AL149" i="5" s="1"/>
  <c r="AL150" i="5" s="1"/>
  <c r="AK142" i="5"/>
  <c r="AK143" i="5" s="1"/>
  <c r="AK144" i="5" s="1"/>
  <c r="AK145" i="5" s="1"/>
  <c r="AK146" i="5" s="1"/>
  <c r="AK147" i="5" s="1"/>
  <c r="AK148" i="5" s="1"/>
  <c r="AK149" i="5" s="1"/>
  <c r="AK150" i="5" s="1"/>
  <c r="AJ142" i="5"/>
  <c r="AJ143" i="5" s="1"/>
  <c r="AJ144" i="5" s="1"/>
  <c r="AJ145" i="5" s="1"/>
  <c r="AJ146" i="5" s="1"/>
  <c r="AJ147" i="5" s="1"/>
  <c r="AJ148" i="5" s="1"/>
  <c r="AJ149" i="5" s="1"/>
  <c r="AJ150" i="5" s="1"/>
  <c r="AI142" i="5"/>
  <c r="AI143" i="5" s="1"/>
  <c r="AI144" i="5" s="1"/>
  <c r="AI145" i="5" s="1"/>
  <c r="AI146" i="5" s="1"/>
  <c r="AI147" i="5" s="1"/>
  <c r="AI148" i="5" s="1"/>
  <c r="AI149" i="5" s="1"/>
  <c r="AI150" i="5" s="1"/>
  <c r="AH142" i="5"/>
  <c r="AH143" i="5" s="1"/>
  <c r="AH144" i="5" s="1"/>
  <c r="AH145" i="5" s="1"/>
  <c r="AH146" i="5" s="1"/>
  <c r="AH147" i="5" s="1"/>
  <c r="AH148" i="5" s="1"/>
  <c r="AH149" i="5" s="1"/>
  <c r="AH150" i="5" s="1"/>
  <c r="AG142" i="5"/>
  <c r="AG143" i="5" s="1"/>
  <c r="AG144" i="5" s="1"/>
  <c r="AG145" i="5" s="1"/>
  <c r="AG146" i="5" s="1"/>
  <c r="AG147" i="5" s="1"/>
  <c r="AG148" i="5" s="1"/>
  <c r="AG149" i="5" s="1"/>
  <c r="AG150" i="5" s="1"/>
  <c r="AF142" i="5"/>
  <c r="AF143" i="5" s="1"/>
  <c r="AF144" i="5" s="1"/>
  <c r="AF145" i="5" s="1"/>
  <c r="AF146" i="5" s="1"/>
  <c r="AF147" i="5" s="1"/>
  <c r="AF148" i="5" s="1"/>
  <c r="AF149" i="5" s="1"/>
  <c r="AF150" i="5" s="1"/>
  <c r="AE142" i="5"/>
  <c r="AE143" i="5" s="1"/>
  <c r="AE144" i="5" s="1"/>
  <c r="AE145" i="5" s="1"/>
  <c r="AE146" i="5" s="1"/>
  <c r="AE147" i="5" s="1"/>
  <c r="AE148" i="5" s="1"/>
  <c r="AE149" i="5" s="1"/>
  <c r="AE150" i="5" s="1"/>
  <c r="AD142" i="5"/>
  <c r="AD143" i="5" s="1"/>
  <c r="AD144" i="5" s="1"/>
  <c r="AD145" i="5" s="1"/>
  <c r="AD146" i="5" s="1"/>
  <c r="AD147" i="5" s="1"/>
  <c r="AD148" i="5" s="1"/>
  <c r="AD149" i="5" s="1"/>
  <c r="AD150" i="5" s="1"/>
  <c r="AQ141" i="5"/>
  <c r="AR141" i="5" s="1"/>
  <c r="AS141" i="5" s="1"/>
  <c r="AT141" i="5" s="1"/>
  <c r="AU141" i="5" s="1"/>
  <c r="AV141" i="5" s="1"/>
  <c r="AW141" i="5" s="1"/>
  <c r="AX141" i="5" s="1"/>
  <c r="AY141" i="5" s="1"/>
  <c r="AZ141" i="5" s="1"/>
  <c r="BA141" i="5" s="1"/>
  <c r="BB141" i="5" s="1"/>
  <c r="BC141" i="5" s="1"/>
  <c r="BD141" i="5" s="1"/>
  <c r="BE141" i="5" s="1"/>
  <c r="BF141" i="5" s="1"/>
  <c r="BG141" i="5" s="1"/>
  <c r="BH141" i="5" s="1"/>
  <c r="BI141" i="5" s="1"/>
  <c r="AP136" i="5"/>
  <c r="AP137" i="5" s="1"/>
  <c r="AO136" i="5"/>
  <c r="AO137" i="5" s="1"/>
  <c r="AO138" i="5" s="1"/>
  <c r="AO139" i="5" s="1"/>
  <c r="AO140" i="5" s="1"/>
  <c r="AN136" i="5"/>
  <c r="AN137" i="5" s="1"/>
  <c r="AN138" i="5" s="1"/>
  <c r="AN139" i="5" s="1"/>
  <c r="AN140" i="5" s="1"/>
  <c r="AM136" i="5"/>
  <c r="AL136" i="5"/>
  <c r="AK136" i="5"/>
  <c r="AJ136" i="5"/>
  <c r="AI136" i="5"/>
  <c r="AH136" i="5"/>
  <c r="AG136" i="5"/>
  <c r="AF136" i="5"/>
  <c r="AE136" i="5"/>
  <c r="AD136" i="5"/>
  <c r="AQ135" i="5"/>
  <c r="AR135" i="5" s="1"/>
  <c r="AS135" i="5" s="1"/>
  <c r="AT135" i="5" s="1"/>
  <c r="AU135" i="5" s="1"/>
  <c r="AV135" i="5" s="1"/>
  <c r="AW135" i="5" s="1"/>
  <c r="AX135" i="5" s="1"/>
  <c r="AY135" i="5" s="1"/>
  <c r="AZ135" i="5" s="1"/>
  <c r="BA135" i="5" s="1"/>
  <c r="BB135" i="5" s="1"/>
  <c r="BC135" i="5" s="1"/>
  <c r="BD135" i="5" s="1"/>
  <c r="BE135" i="5" s="1"/>
  <c r="BF135" i="5" s="1"/>
  <c r="BG135" i="5" s="1"/>
  <c r="BH135" i="5" s="1"/>
  <c r="BI135" i="5" s="1"/>
  <c r="AP130" i="5"/>
  <c r="AP131" i="5" s="1"/>
  <c r="AP132" i="5" s="1"/>
  <c r="AO130" i="5"/>
  <c r="AO131" i="5" s="1"/>
  <c r="AO132" i="5" s="1"/>
  <c r="AO133" i="5" s="1"/>
  <c r="AO134" i="5" s="1"/>
  <c r="AN130" i="5"/>
  <c r="AN131" i="5" s="1"/>
  <c r="AN132" i="5" s="1"/>
  <c r="AN133" i="5" s="1"/>
  <c r="AN134" i="5" s="1"/>
  <c r="AM130" i="5"/>
  <c r="AM131" i="5" s="1"/>
  <c r="AM132" i="5" s="1"/>
  <c r="AM133" i="5" s="1"/>
  <c r="AM134" i="5" s="1"/>
  <c r="AL130" i="5"/>
  <c r="AL131" i="5" s="1"/>
  <c r="AL132" i="5" s="1"/>
  <c r="AL133" i="5" s="1"/>
  <c r="AL134" i="5" s="1"/>
  <c r="AK130" i="5"/>
  <c r="AK131" i="5" s="1"/>
  <c r="AK132" i="5" s="1"/>
  <c r="AK133" i="5" s="1"/>
  <c r="AK134" i="5" s="1"/>
  <c r="AJ130" i="5"/>
  <c r="AJ131" i="5" s="1"/>
  <c r="AJ132" i="5" s="1"/>
  <c r="AJ133" i="5" s="1"/>
  <c r="AJ134" i="5" s="1"/>
  <c r="AI130" i="5"/>
  <c r="AI131" i="5" s="1"/>
  <c r="AI132" i="5" s="1"/>
  <c r="AI133" i="5" s="1"/>
  <c r="AI134" i="5" s="1"/>
  <c r="AH130" i="5"/>
  <c r="AH131" i="5" s="1"/>
  <c r="AH132" i="5" s="1"/>
  <c r="AH133" i="5" s="1"/>
  <c r="AH134" i="5" s="1"/>
  <c r="AG130" i="5"/>
  <c r="AG131" i="5" s="1"/>
  <c r="AG132" i="5" s="1"/>
  <c r="AG133" i="5" s="1"/>
  <c r="AG134" i="5" s="1"/>
  <c r="AF130" i="5"/>
  <c r="AF131" i="5" s="1"/>
  <c r="AF132" i="5" s="1"/>
  <c r="AF133" i="5" s="1"/>
  <c r="AF134" i="5" s="1"/>
  <c r="AE130" i="5"/>
  <c r="AE131" i="5" s="1"/>
  <c r="AE132" i="5" s="1"/>
  <c r="AE133" i="5" s="1"/>
  <c r="AE134" i="5" s="1"/>
  <c r="AD130" i="5"/>
  <c r="AD131" i="5" s="1"/>
  <c r="AD132" i="5" s="1"/>
  <c r="AD133" i="5" s="1"/>
  <c r="AD134" i="5" s="1"/>
  <c r="AQ129" i="5"/>
  <c r="AR129" i="5" s="1"/>
  <c r="AS129" i="5" s="1"/>
  <c r="AT129" i="5" s="1"/>
  <c r="AU129" i="5" s="1"/>
  <c r="AV129" i="5" s="1"/>
  <c r="AW129" i="5" s="1"/>
  <c r="AX129" i="5" s="1"/>
  <c r="AY129" i="5" s="1"/>
  <c r="AZ129" i="5" s="1"/>
  <c r="BA129" i="5" s="1"/>
  <c r="BB129" i="5" s="1"/>
  <c r="BC129" i="5" s="1"/>
  <c r="BD129" i="5" s="1"/>
  <c r="BE129" i="5" s="1"/>
  <c r="BF129" i="5" s="1"/>
  <c r="BG129" i="5" s="1"/>
  <c r="BH129" i="5" s="1"/>
  <c r="BI129" i="5" s="1"/>
  <c r="AP124" i="5"/>
  <c r="AP125" i="5" s="1"/>
  <c r="AO124" i="5"/>
  <c r="AO125" i="5" s="1"/>
  <c r="AO126" i="5" s="1"/>
  <c r="AO127" i="5" s="1"/>
  <c r="AO128" i="5" s="1"/>
  <c r="AN124" i="5"/>
  <c r="AN125" i="5" s="1"/>
  <c r="AN126" i="5" s="1"/>
  <c r="AN127" i="5" s="1"/>
  <c r="AN128" i="5" s="1"/>
  <c r="AM124" i="5"/>
  <c r="AM125" i="5" s="1"/>
  <c r="AM126" i="5" s="1"/>
  <c r="AM127" i="5" s="1"/>
  <c r="AM128" i="5" s="1"/>
  <c r="AL124" i="5"/>
  <c r="AL125" i="5" s="1"/>
  <c r="AL126" i="5" s="1"/>
  <c r="AL127" i="5" s="1"/>
  <c r="AL128" i="5" s="1"/>
  <c r="AK124" i="5"/>
  <c r="AK125" i="5" s="1"/>
  <c r="AK126" i="5" s="1"/>
  <c r="AK127" i="5" s="1"/>
  <c r="AK128" i="5" s="1"/>
  <c r="AJ124" i="5"/>
  <c r="AJ125" i="5" s="1"/>
  <c r="AJ126" i="5" s="1"/>
  <c r="AJ127" i="5" s="1"/>
  <c r="AJ128" i="5" s="1"/>
  <c r="AI124" i="5"/>
  <c r="AI125" i="5" s="1"/>
  <c r="AI126" i="5" s="1"/>
  <c r="AI127" i="5" s="1"/>
  <c r="AI128" i="5" s="1"/>
  <c r="AH124" i="5"/>
  <c r="AH125" i="5" s="1"/>
  <c r="AH126" i="5" s="1"/>
  <c r="AH127" i="5" s="1"/>
  <c r="AH128" i="5" s="1"/>
  <c r="AG124" i="5"/>
  <c r="AG125" i="5" s="1"/>
  <c r="AG126" i="5" s="1"/>
  <c r="AG127" i="5" s="1"/>
  <c r="AG128" i="5" s="1"/>
  <c r="AF124" i="5"/>
  <c r="AF125" i="5" s="1"/>
  <c r="AF126" i="5" s="1"/>
  <c r="AF127" i="5" s="1"/>
  <c r="AF128" i="5" s="1"/>
  <c r="AE124" i="5"/>
  <c r="AE125" i="5" s="1"/>
  <c r="AE126" i="5" s="1"/>
  <c r="AE127" i="5" s="1"/>
  <c r="AE128" i="5" s="1"/>
  <c r="AD124" i="5"/>
  <c r="AD125" i="5" s="1"/>
  <c r="AD126" i="5" s="1"/>
  <c r="AD127" i="5" s="1"/>
  <c r="AD128" i="5" s="1"/>
  <c r="AQ123" i="5"/>
  <c r="AR123" i="5" s="1"/>
  <c r="AS123" i="5" s="1"/>
  <c r="AT123" i="5" s="1"/>
  <c r="AU123" i="5" s="1"/>
  <c r="AV123" i="5" s="1"/>
  <c r="AW123" i="5" s="1"/>
  <c r="AX123" i="5" s="1"/>
  <c r="AY123" i="5" s="1"/>
  <c r="AZ123" i="5" s="1"/>
  <c r="BA123" i="5" s="1"/>
  <c r="BB123" i="5" s="1"/>
  <c r="BC123" i="5" s="1"/>
  <c r="BD123" i="5" s="1"/>
  <c r="BE123" i="5" s="1"/>
  <c r="BF123" i="5" s="1"/>
  <c r="BG123" i="5" s="1"/>
  <c r="BH123" i="5" s="1"/>
  <c r="BI123" i="5" s="1"/>
  <c r="AP118" i="5"/>
  <c r="AP119" i="5" s="1"/>
  <c r="AP120" i="5" s="1"/>
  <c r="AO118" i="5"/>
  <c r="AO119" i="5" s="1"/>
  <c r="AO120" i="5" s="1"/>
  <c r="AO121" i="5" s="1"/>
  <c r="AO122" i="5" s="1"/>
  <c r="AN118" i="5"/>
  <c r="AN119" i="5" s="1"/>
  <c r="AN120" i="5" s="1"/>
  <c r="AN121" i="5" s="1"/>
  <c r="AN122" i="5" s="1"/>
  <c r="AM118" i="5"/>
  <c r="AM119" i="5" s="1"/>
  <c r="AM120" i="5" s="1"/>
  <c r="AM121" i="5" s="1"/>
  <c r="AM122" i="5" s="1"/>
  <c r="AL118" i="5"/>
  <c r="AL119" i="5" s="1"/>
  <c r="AL120" i="5" s="1"/>
  <c r="AL121" i="5" s="1"/>
  <c r="AL122" i="5" s="1"/>
  <c r="AK118" i="5"/>
  <c r="AK119" i="5" s="1"/>
  <c r="AK120" i="5" s="1"/>
  <c r="AK121" i="5" s="1"/>
  <c r="AK122" i="5" s="1"/>
  <c r="AJ118" i="5"/>
  <c r="AJ119" i="5" s="1"/>
  <c r="AJ120" i="5" s="1"/>
  <c r="AJ121" i="5" s="1"/>
  <c r="AJ122" i="5" s="1"/>
  <c r="AI118" i="5"/>
  <c r="AI119" i="5" s="1"/>
  <c r="AI120" i="5" s="1"/>
  <c r="AI121" i="5" s="1"/>
  <c r="AI122" i="5" s="1"/>
  <c r="AH118" i="5"/>
  <c r="AH119" i="5" s="1"/>
  <c r="AH120" i="5" s="1"/>
  <c r="AH121" i="5" s="1"/>
  <c r="AH122" i="5" s="1"/>
  <c r="AG118" i="5"/>
  <c r="AG119" i="5" s="1"/>
  <c r="AG120" i="5" s="1"/>
  <c r="AG121" i="5" s="1"/>
  <c r="AG122" i="5" s="1"/>
  <c r="AF118" i="5"/>
  <c r="AF119" i="5" s="1"/>
  <c r="AF120" i="5" s="1"/>
  <c r="AF121" i="5" s="1"/>
  <c r="AF122" i="5" s="1"/>
  <c r="AE118" i="5"/>
  <c r="AE119" i="5" s="1"/>
  <c r="AE120" i="5" s="1"/>
  <c r="AE121" i="5" s="1"/>
  <c r="AE122" i="5" s="1"/>
  <c r="AD118" i="5"/>
  <c r="AD119" i="5" s="1"/>
  <c r="AD120" i="5" s="1"/>
  <c r="AD121" i="5" s="1"/>
  <c r="AD122" i="5" s="1"/>
  <c r="AQ117" i="5"/>
  <c r="AR117" i="5" s="1"/>
  <c r="AS117" i="5" s="1"/>
  <c r="AT117" i="5" s="1"/>
  <c r="AU117" i="5" s="1"/>
  <c r="AV117" i="5" s="1"/>
  <c r="AW117" i="5" s="1"/>
  <c r="AX117" i="5" s="1"/>
  <c r="AY117" i="5" s="1"/>
  <c r="AZ117" i="5" s="1"/>
  <c r="BA117" i="5" s="1"/>
  <c r="BB117" i="5" s="1"/>
  <c r="BC117" i="5" s="1"/>
  <c r="BD117" i="5" s="1"/>
  <c r="BE117" i="5" s="1"/>
  <c r="BF117" i="5" s="1"/>
  <c r="BG117" i="5" s="1"/>
  <c r="BH117" i="5" s="1"/>
  <c r="BI117" i="5" s="1"/>
  <c r="AP115" i="5"/>
  <c r="AP116" i="5" s="1"/>
  <c r="AQ116" i="5" s="1"/>
  <c r="AR116" i="5" s="1"/>
  <c r="AS116" i="5" s="1"/>
  <c r="AT116" i="5" s="1"/>
  <c r="AU116" i="5" s="1"/>
  <c r="AV116" i="5" s="1"/>
  <c r="AW116" i="5" s="1"/>
  <c r="AX116" i="5" s="1"/>
  <c r="AY116" i="5" s="1"/>
  <c r="AZ116" i="5" s="1"/>
  <c r="BA116" i="5" s="1"/>
  <c r="BB116" i="5" s="1"/>
  <c r="BC116" i="5" s="1"/>
  <c r="BD116" i="5" s="1"/>
  <c r="BE116" i="5" s="1"/>
  <c r="BF116" i="5" s="1"/>
  <c r="BG116" i="5" s="1"/>
  <c r="BH116" i="5" s="1"/>
  <c r="BI116" i="5" s="1"/>
  <c r="AO115" i="5"/>
  <c r="AO116" i="5" s="1"/>
  <c r="AN115" i="5"/>
  <c r="AN116" i="5" s="1"/>
  <c r="AM115" i="5"/>
  <c r="AM116" i="5" s="1"/>
  <c r="AL115" i="5"/>
  <c r="AL116" i="5" s="1"/>
  <c r="AK115" i="5"/>
  <c r="AK116" i="5" s="1"/>
  <c r="AJ115" i="5"/>
  <c r="AJ116" i="5" s="1"/>
  <c r="AI115" i="5"/>
  <c r="AI116" i="5" s="1"/>
  <c r="AH115" i="5"/>
  <c r="AH116" i="5" s="1"/>
  <c r="AG115" i="5"/>
  <c r="AG116" i="5" s="1"/>
  <c r="AF115" i="5"/>
  <c r="AF116" i="5" s="1"/>
  <c r="AE115" i="5"/>
  <c r="AE116" i="5" s="1"/>
  <c r="AD115" i="5"/>
  <c r="AD116" i="5" s="1"/>
  <c r="AQ114" i="5"/>
  <c r="AR114" i="5" s="1"/>
  <c r="AS114" i="5" s="1"/>
  <c r="AT114" i="5" s="1"/>
  <c r="AU114" i="5" s="1"/>
  <c r="AV114" i="5" s="1"/>
  <c r="AW114" i="5" s="1"/>
  <c r="AX114" i="5" s="1"/>
  <c r="AY114" i="5" s="1"/>
  <c r="AZ114" i="5" s="1"/>
  <c r="BA114" i="5" s="1"/>
  <c r="BB114" i="5" s="1"/>
  <c r="BC114" i="5" s="1"/>
  <c r="BD114" i="5" s="1"/>
  <c r="BE114" i="5" s="1"/>
  <c r="BF114" i="5" s="1"/>
  <c r="BG114" i="5" s="1"/>
  <c r="BH114" i="5" s="1"/>
  <c r="BI114" i="5" s="1"/>
  <c r="AP112" i="5"/>
  <c r="AP113" i="5" s="1"/>
  <c r="AQ113" i="5" s="1"/>
  <c r="AR113" i="5" s="1"/>
  <c r="AS113" i="5" s="1"/>
  <c r="AT113" i="5" s="1"/>
  <c r="AU113" i="5" s="1"/>
  <c r="AV113" i="5" s="1"/>
  <c r="AW113" i="5" s="1"/>
  <c r="AX113" i="5" s="1"/>
  <c r="AY113" i="5" s="1"/>
  <c r="AZ113" i="5" s="1"/>
  <c r="BA113" i="5" s="1"/>
  <c r="BB113" i="5" s="1"/>
  <c r="BC113" i="5" s="1"/>
  <c r="BD113" i="5" s="1"/>
  <c r="BE113" i="5" s="1"/>
  <c r="BF113" i="5" s="1"/>
  <c r="BG113" i="5" s="1"/>
  <c r="BH113" i="5" s="1"/>
  <c r="BI113" i="5" s="1"/>
  <c r="AO112" i="5"/>
  <c r="AO113" i="5" s="1"/>
  <c r="AN112" i="5"/>
  <c r="AN113" i="5" s="1"/>
  <c r="AM112" i="5"/>
  <c r="AM113" i="5" s="1"/>
  <c r="AL112" i="5"/>
  <c r="AL113" i="5" s="1"/>
  <c r="AK112" i="5"/>
  <c r="AK113" i="5" s="1"/>
  <c r="AJ112" i="5"/>
  <c r="AJ113" i="5" s="1"/>
  <c r="AI112" i="5"/>
  <c r="AI113" i="5" s="1"/>
  <c r="AH112" i="5"/>
  <c r="AH113" i="5" s="1"/>
  <c r="AG112" i="5"/>
  <c r="AG113" i="5" s="1"/>
  <c r="AF112" i="5"/>
  <c r="AF113" i="5" s="1"/>
  <c r="AE112" i="5"/>
  <c r="AE113" i="5" s="1"/>
  <c r="AD112" i="5"/>
  <c r="AD113" i="5" s="1"/>
  <c r="AQ111" i="5"/>
  <c r="AR111" i="5" s="1"/>
  <c r="AS111" i="5" s="1"/>
  <c r="AT111" i="5" s="1"/>
  <c r="AU111" i="5" s="1"/>
  <c r="AV111" i="5" s="1"/>
  <c r="AW111" i="5" s="1"/>
  <c r="AX111" i="5" s="1"/>
  <c r="AY111" i="5" s="1"/>
  <c r="AZ111" i="5" s="1"/>
  <c r="BA111" i="5" s="1"/>
  <c r="BB111" i="5" s="1"/>
  <c r="BC111" i="5" s="1"/>
  <c r="BD111" i="5" s="1"/>
  <c r="BE111" i="5" s="1"/>
  <c r="BF111" i="5" s="1"/>
  <c r="BG111" i="5" s="1"/>
  <c r="BH111" i="5" s="1"/>
  <c r="BI111" i="5" s="1"/>
  <c r="AP109" i="5"/>
  <c r="AP110" i="5" s="1"/>
  <c r="AQ110" i="5" s="1"/>
  <c r="AR110" i="5" s="1"/>
  <c r="AS110" i="5" s="1"/>
  <c r="AT110" i="5" s="1"/>
  <c r="AU110" i="5" s="1"/>
  <c r="AV110" i="5" s="1"/>
  <c r="AW110" i="5" s="1"/>
  <c r="AX110" i="5" s="1"/>
  <c r="AY110" i="5" s="1"/>
  <c r="AZ110" i="5" s="1"/>
  <c r="BA110" i="5" s="1"/>
  <c r="BB110" i="5" s="1"/>
  <c r="BC110" i="5" s="1"/>
  <c r="BD110" i="5" s="1"/>
  <c r="BE110" i="5" s="1"/>
  <c r="BF110" i="5" s="1"/>
  <c r="BG110" i="5" s="1"/>
  <c r="BH110" i="5" s="1"/>
  <c r="BI110" i="5" s="1"/>
  <c r="AO109" i="5"/>
  <c r="AO110" i="5" s="1"/>
  <c r="AN109" i="5"/>
  <c r="AN110" i="5" s="1"/>
  <c r="AM109" i="5"/>
  <c r="AM110" i="5" s="1"/>
  <c r="AL109" i="5"/>
  <c r="AL110" i="5" s="1"/>
  <c r="AK109" i="5"/>
  <c r="AK110" i="5" s="1"/>
  <c r="AJ109" i="5"/>
  <c r="AJ110" i="5" s="1"/>
  <c r="AI109" i="5"/>
  <c r="AI110" i="5" s="1"/>
  <c r="AH109" i="5"/>
  <c r="AH110" i="5" s="1"/>
  <c r="AG109" i="5"/>
  <c r="AG110" i="5" s="1"/>
  <c r="AF109" i="5"/>
  <c r="AF110" i="5" s="1"/>
  <c r="AE109" i="5"/>
  <c r="AE110" i="5" s="1"/>
  <c r="AD109" i="5"/>
  <c r="AD110" i="5" s="1"/>
  <c r="AQ108" i="5"/>
  <c r="AR108" i="5" s="1"/>
  <c r="AS108" i="5" s="1"/>
  <c r="AT108" i="5" s="1"/>
  <c r="AU108" i="5" s="1"/>
  <c r="AV108" i="5" s="1"/>
  <c r="AW108" i="5" s="1"/>
  <c r="AX108" i="5" s="1"/>
  <c r="AY108" i="5" s="1"/>
  <c r="AZ108" i="5" s="1"/>
  <c r="BA108" i="5" s="1"/>
  <c r="BB108" i="5" s="1"/>
  <c r="BC108" i="5" s="1"/>
  <c r="BD108" i="5" s="1"/>
  <c r="BE108" i="5" s="1"/>
  <c r="BF108" i="5" s="1"/>
  <c r="BG108" i="5" s="1"/>
  <c r="BH108" i="5" s="1"/>
  <c r="BI108" i="5" s="1"/>
  <c r="AO106" i="5"/>
  <c r="AO107" i="5" s="1"/>
  <c r="AN106" i="5"/>
  <c r="AN107" i="5" s="1"/>
  <c r="AM106" i="5"/>
  <c r="AM107" i="5" s="1"/>
  <c r="AL106" i="5"/>
  <c r="AL107" i="5" s="1"/>
  <c r="AK106" i="5"/>
  <c r="AK107" i="5" s="1"/>
  <c r="AJ106" i="5"/>
  <c r="AJ107" i="5" s="1"/>
  <c r="AI106" i="5"/>
  <c r="AI107" i="5" s="1"/>
  <c r="AH106" i="5"/>
  <c r="AH107" i="5" s="1"/>
  <c r="AG106" i="5"/>
  <c r="AG107" i="5" s="1"/>
  <c r="AF106" i="5"/>
  <c r="AF107" i="5" s="1"/>
  <c r="AE106" i="5"/>
  <c r="AE107" i="5" s="1"/>
  <c r="AD106" i="5"/>
  <c r="AD107" i="5" s="1"/>
  <c r="AN103" i="5"/>
  <c r="AN104" i="5" s="1"/>
  <c r="AM103" i="5"/>
  <c r="AM104" i="5" s="1"/>
  <c r="AL103" i="5"/>
  <c r="AL104" i="5" s="1"/>
  <c r="AK103" i="5"/>
  <c r="AK104" i="5" s="1"/>
  <c r="AJ103" i="5"/>
  <c r="AJ104" i="5" s="1"/>
  <c r="AI103" i="5"/>
  <c r="AI104" i="5" s="1"/>
  <c r="AH103" i="5"/>
  <c r="AH104" i="5" s="1"/>
  <c r="AG103" i="5"/>
  <c r="AG104" i="5" s="1"/>
  <c r="AF103" i="5"/>
  <c r="AF104" i="5" s="1"/>
  <c r="AE103" i="5"/>
  <c r="AE104" i="5" s="1"/>
  <c r="AD103" i="5"/>
  <c r="AD104" i="5" s="1"/>
  <c r="AN100" i="5"/>
  <c r="AN101" i="5" s="1"/>
  <c r="AM100" i="5"/>
  <c r="AM101" i="5" s="1"/>
  <c r="AL100" i="5"/>
  <c r="AL101" i="5" s="1"/>
  <c r="AK100" i="5"/>
  <c r="AK101" i="5" s="1"/>
  <c r="AJ100" i="5"/>
  <c r="AJ101" i="5" s="1"/>
  <c r="AI100" i="5"/>
  <c r="AI101" i="5" s="1"/>
  <c r="AH100" i="5"/>
  <c r="AH101" i="5" s="1"/>
  <c r="AG100" i="5"/>
  <c r="AG101" i="5" s="1"/>
  <c r="AF100" i="5"/>
  <c r="AF101" i="5" s="1"/>
  <c r="AE100" i="5"/>
  <c r="AE101" i="5" s="1"/>
  <c r="AD100" i="5"/>
  <c r="AD101" i="5" s="1"/>
  <c r="AL97" i="5"/>
  <c r="AL98" i="5" s="1"/>
  <c r="AK97" i="5"/>
  <c r="AK98" i="5" s="1"/>
  <c r="AJ97" i="5"/>
  <c r="AJ98" i="5" s="1"/>
  <c r="AI97" i="5"/>
  <c r="AI98" i="5" s="1"/>
  <c r="AH97" i="5"/>
  <c r="AH98" i="5" s="1"/>
  <c r="AG97" i="5"/>
  <c r="AG98" i="5" s="1"/>
  <c r="AF97" i="5"/>
  <c r="AF98" i="5" s="1"/>
  <c r="AE97" i="5"/>
  <c r="AE98" i="5" s="1"/>
  <c r="AD97" i="5"/>
  <c r="AD98" i="5" s="1"/>
  <c r="AF4" i="5"/>
  <c r="AG4" i="5"/>
  <c r="I37" i="5" s="1"/>
  <c r="AF5" i="5"/>
  <c r="AG5" i="5"/>
  <c r="AF6" i="5"/>
  <c r="AG6" i="5"/>
  <c r="AF7" i="5"/>
  <c r="AG7" i="5"/>
  <c r="AF8" i="5"/>
  <c r="AG8" i="5"/>
  <c r="I35" i="5" s="1"/>
  <c r="AF9" i="5"/>
  <c r="AG9" i="5"/>
  <c r="AF10" i="5"/>
  <c r="AG10" i="5"/>
  <c r="AF11" i="5"/>
  <c r="AG11" i="5"/>
  <c r="AG12" i="5"/>
  <c r="AF12" i="5"/>
  <c r="K34" i="5"/>
  <c r="K35" i="5" s="1"/>
  <c r="K36" i="5" s="1"/>
  <c r="K37" i="5" s="1"/>
  <c r="J34" i="5"/>
  <c r="J35" i="5" s="1"/>
  <c r="J36" i="5" s="1"/>
  <c r="J37" i="5" s="1"/>
  <c r="I36" i="5"/>
  <c r="I34" i="5"/>
  <c r="Q6" i="14"/>
  <c r="R6" i="14"/>
  <c r="Q7" i="14"/>
  <c r="R7" i="14"/>
  <c r="Q8" i="14"/>
  <c r="R8" i="14"/>
  <c r="Q9" i="14"/>
  <c r="R9" i="14"/>
  <c r="Q10" i="14"/>
  <c r="R10" i="14"/>
  <c r="Q11" i="14"/>
  <c r="R11" i="14"/>
  <c r="Q12" i="14"/>
  <c r="R12" i="14"/>
  <c r="Q13" i="14"/>
  <c r="R13" i="14"/>
  <c r="R14" i="14"/>
  <c r="Q14" i="14"/>
  <c r="P38" i="5"/>
  <c r="R52" i="14"/>
  <c r="R53" i="14"/>
  <c r="R54" i="14"/>
  <c r="R55" i="14"/>
  <c r="R40" i="14"/>
  <c r="R41" i="14"/>
  <c r="R42" i="14"/>
  <c r="R43" i="14"/>
  <c r="R44" i="14"/>
  <c r="R45" i="14"/>
  <c r="R46" i="14"/>
  <c r="R47" i="14"/>
  <c r="R48" i="14"/>
  <c r="R49" i="14"/>
  <c r="R50" i="14"/>
  <c r="R51" i="14"/>
  <c r="Q54" i="14"/>
  <c r="Q55" i="14"/>
  <c r="S54" i="14"/>
  <c r="Q52" i="14"/>
  <c r="Q53" i="14"/>
  <c r="Q41" i="14"/>
  <c r="Q42" i="14"/>
  <c r="Q43" i="14"/>
  <c r="Q44" i="14"/>
  <c r="Q45" i="14"/>
  <c r="Q46" i="14"/>
  <c r="Q47" i="14"/>
  <c r="Q48" i="14"/>
  <c r="Q49" i="14"/>
  <c r="Q50" i="14"/>
  <c r="Q51" i="14"/>
  <c r="Q40" i="14"/>
  <c r="H29" i="14"/>
  <c r="I14" i="14"/>
  <c r="I13" i="14"/>
  <c r="I12" i="14"/>
  <c r="I11" i="14"/>
  <c r="I10" i="14"/>
  <c r="I9" i="14"/>
  <c r="I8" i="14"/>
  <c r="I7" i="14"/>
  <c r="I6" i="14"/>
  <c r="I5" i="14"/>
  <c r="Q24" i="6"/>
  <c r="AB53" i="6"/>
  <c r="AD137" i="5" l="1"/>
  <c r="AD138" i="5" s="1"/>
  <c r="AD139" i="5" s="1"/>
  <c r="AD140" i="5" s="1"/>
  <c r="AD153" i="5"/>
  <c r="AE137" i="5"/>
  <c r="AE138" i="5" s="1"/>
  <c r="AE139" i="5" s="1"/>
  <c r="AE140" i="5" s="1"/>
  <c r="AE153" i="5"/>
  <c r="AF137" i="5"/>
  <c r="AF138" i="5" s="1"/>
  <c r="AF139" i="5" s="1"/>
  <c r="AF140" i="5" s="1"/>
  <c r="AF153" i="5"/>
  <c r="AG137" i="5"/>
  <c r="AG138" i="5" s="1"/>
  <c r="AG139" i="5" s="1"/>
  <c r="AG140" i="5" s="1"/>
  <c r="AG153" i="5"/>
  <c r="AH137" i="5"/>
  <c r="AH138" i="5" s="1"/>
  <c r="AH139" i="5" s="1"/>
  <c r="AH140" i="5" s="1"/>
  <c r="AH153" i="5"/>
  <c r="AI137" i="5"/>
  <c r="AI138" i="5" s="1"/>
  <c r="AI139" i="5" s="1"/>
  <c r="AI140" i="5" s="1"/>
  <c r="AI153" i="5"/>
  <c r="AJ137" i="5"/>
  <c r="AJ138" i="5" s="1"/>
  <c r="AJ139" i="5" s="1"/>
  <c r="AJ140" i="5" s="1"/>
  <c r="AJ153" i="5"/>
  <c r="AK137" i="5"/>
  <c r="AK138" i="5" s="1"/>
  <c r="AK139" i="5" s="1"/>
  <c r="AK140" i="5" s="1"/>
  <c r="AK153" i="5"/>
  <c r="AL137" i="5"/>
  <c r="AL138" i="5" s="1"/>
  <c r="AL139" i="5" s="1"/>
  <c r="AL140" i="5" s="1"/>
  <c r="AL153" i="5"/>
  <c r="AM137" i="5"/>
  <c r="AM138" i="5" s="1"/>
  <c r="AM139" i="5" s="1"/>
  <c r="AM140" i="5" s="1"/>
  <c r="AM153" i="5"/>
  <c r="BK26" i="5"/>
  <c r="BI47" i="5"/>
  <c r="BK46" i="5"/>
  <c r="BI76" i="5"/>
  <c r="BK75" i="5"/>
  <c r="BI86" i="5"/>
  <c r="BK85" i="5"/>
  <c r="AQ109" i="5"/>
  <c r="AR109" i="5" s="1"/>
  <c r="AS109" i="5" s="1"/>
  <c r="AT109" i="5" s="1"/>
  <c r="AU109" i="5" s="1"/>
  <c r="AV109" i="5" s="1"/>
  <c r="AW109" i="5" s="1"/>
  <c r="AX109" i="5" s="1"/>
  <c r="AY109" i="5" s="1"/>
  <c r="AZ109" i="5" s="1"/>
  <c r="BA109" i="5" s="1"/>
  <c r="BB109" i="5" s="1"/>
  <c r="BC109" i="5" s="1"/>
  <c r="BD109" i="5" s="1"/>
  <c r="BE109" i="5" s="1"/>
  <c r="BF109" i="5" s="1"/>
  <c r="BG109" i="5" s="1"/>
  <c r="BH109" i="5" s="1"/>
  <c r="BI109" i="5" s="1"/>
  <c r="AQ112" i="5"/>
  <c r="AR112" i="5" s="1"/>
  <c r="AS112" i="5" s="1"/>
  <c r="AT112" i="5" s="1"/>
  <c r="AU112" i="5" s="1"/>
  <c r="AV112" i="5" s="1"/>
  <c r="AW112" i="5" s="1"/>
  <c r="AX112" i="5" s="1"/>
  <c r="AY112" i="5" s="1"/>
  <c r="AZ112" i="5" s="1"/>
  <c r="BA112" i="5" s="1"/>
  <c r="BB112" i="5" s="1"/>
  <c r="BC112" i="5" s="1"/>
  <c r="BD112" i="5" s="1"/>
  <c r="BE112" i="5" s="1"/>
  <c r="BF112" i="5" s="1"/>
  <c r="BG112" i="5" s="1"/>
  <c r="BH112" i="5" s="1"/>
  <c r="BI112" i="5" s="1"/>
  <c r="AQ115" i="5"/>
  <c r="AR115" i="5" s="1"/>
  <c r="AS115" i="5" s="1"/>
  <c r="AT115" i="5" s="1"/>
  <c r="AU115" i="5" s="1"/>
  <c r="AV115" i="5" s="1"/>
  <c r="AW115" i="5" s="1"/>
  <c r="AX115" i="5" s="1"/>
  <c r="AY115" i="5" s="1"/>
  <c r="AZ115" i="5" s="1"/>
  <c r="BA115" i="5" s="1"/>
  <c r="BB115" i="5" s="1"/>
  <c r="BC115" i="5" s="1"/>
  <c r="BD115" i="5" s="1"/>
  <c r="BE115" i="5" s="1"/>
  <c r="BF115" i="5" s="1"/>
  <c r="BG115" i="5" s="1"/>
  <c r="BH115" i="5" s="1"/>
  <c r="BI115" i="5" s="1"/>
  <c r="AQ130" i="5"/>
  <c r="AR130" i="5" s="1"/>
  <c r="AS130" i="5" s="1"/>
  <c r="AT130" i="5" s="1"/>
  <c r="AU130" i="5" s="1"/>
  <c r="AV130" i="5" s="1"/>
  <c r="AW130" i="5" s="1"/>
  <c r="AX130" i="5" s="1"/>
  <c r="AY130" i="5" s="1"/>
  <c r="AZ130" i="5" s="1"/>
  <c r="BA130" i="5" s="1"/>
  <c r="BB130" i="5" s="1"/>
  <c r="BC130" i="5" s="1"/>
  <c r="BD130" i="5" s="1"/>
  <c r="BE130" i="5" s="1"/>
  <c r="BF130" i="5" s="1"/>
  <c r="BG130" i="5" s="1"/>
  <c r="BH130" i="5" s="1"/>
  <c r="BI130" i="5" s="1"/>
  <c r="AQ118" i="5"/>
  <c r="AR118" i="5" s="1"/>
  <c r="AS118" i="5" s="1"/>
  <c r="AT118" i="5" s="1"/>
  <c r="AU118" i="5" s="1"/>
  <c r="AV118" i="5" s="1"/>
  <c r="AW118" i="5" s="1"/>
  <c r="AX118" i="5" s="1"/>
  <c r="AY118" i="5" s="1"/>
  <c r="AZ118" i="5" s="1"/>
  <c r="BA118" i="5" s="1"/>
  <c r="BB118" i="5" s="1"/>
  <c r="BC118" i="5" s="1"/>
  <c r="BD118" i="5" s="1"/>
  <c r="BE118" i="5" s="1"/>
  <c r="BF118" i="5" s="1"/>
  <c r="BG118" i="5" s="1"/>
  <c r="BH118" i="5" s="1"/>
  <c r="BI118" i="5" s="1"/>
  <c r="AQ142" i="5"/>
  <c r="AR142" i="5" s="1"/>
  <c r="AS142" i="5" s="1"/>
  <c r="AT142" i="5" s="1"/>
  <c r="AU142" i="5" s="1"/>
  <c r="AV142" i="5" s="1"/>
  <c r="AW142" i="5" s="1"/>
  <c r="AX142" i="5" s="1"/>
  <c r="AY142" i="5" s="1"/>
  <c r="AZ142" i="5" s="1"/>
  <c r="BA142" i="5" s="1"/>
  <c r="BB142" i="5" s="1"/>
  <c r="BC142" i="5" s="1"/>
  <c r="BD142" i="5" s="1"/>
  <c r="BE142" i="5" s="1"/>
  <c r="BF142" i="5" s="1"/>
  <c r="BG142" i="5" s="1"/>
  <c r="BH142" i="5" s="1"/>
  <c r="BI142" i="5" s="1"/>
  <c r="AP133" i="5"/>
  <c r="AQ132" i="5"/>
  <c r="AR132" i="5" s="1"/>
  <c r="AS132" i="5" s="1"/>
  <c r="AT132" i="5" s="1"/>
  <c r="AU132" i="5" s="1"/>
  <c r="AV132" i="5" s="1"/>
  <c r="AW132" i="5" s="1"/>
  <c r="AX132" i="5" s="1"/>
  <c r="AY132" i="5" s="1"/>
  <c r="AZ132" i="5" s="1"/>
  <c r="BA132" i="5" s="1"/>
  <c r="BB132" i="5" s="1"/>
  <c r="BC132" i="5" s="1"/>
  <c r="BD132" i="5" s="1"/>
  <c r="BE132" i="5" s="1"/>
  <c r="BF132" i="5" s="1"/>
  <c r="BG132" i="5" s="1"/>
  <c r="BH132" i="5" s="1"/>
  <c r="BI132" i="5" s="1"/>
  <c r="AP138" i="5"/>
  <c r="AQ137" i="5"/>
  <c r="AR137" i="5" s="1"/>
  <c r="AS137" i="5" s="1"/>
  <c r="AT137" i="5" s="1"/>
  <c r="AU137" i="5" s="1"/>
  <c r="AV137" i="5" s="1"/>
  <c r="AW137" i="5" s="1"/>
  <c r="AX137" i="5" s="1"/>
  <c r="AY137" i="5" s="1"/>
  <c r="AZ137" i="5" s="1"/>
  <c r="BA137" i="5" s="1"/>
  <c r="BB137" i="5" s="1"/>
  <c r="BC137" i="5" s="1"/>
  <c r="BD137" i="5" s="1"/>
  <c r="BE137" i="5" s="1"/>
  <c r="BF137" i="5" s="1"/>
  <c r="BG137" i="5" s="1"/>
  <c r="BH137" i="5" s="1"/>
  <c r="BI137" i="5" s="1"/>
  <c r="AP121" i="5"/>
  <c r="AQ120" i="5"/>
  <c r="AR120" i="5" s="1"/>
  <c r="AS120" i="5" s="1"/>
  <c r="AT120" i="5" s="1"/>
  <c r="AU120" i="5" s="1"/>
  <c r="AV120" i="5" s="1"/>
  <c r="AW120" i="5" s="1"/>
  <c r="AX120" i="5" s="1"/>
  <c r="AY120" i="5" s="1"/>
  <c r="AZ120" i="5" s="1"/>
  <c r="BA120" i="5" s="1"/>
  <c r="BB120" i="5" s="1"/>
  <c r="BC120" i="5" s="1"/>
  <c r="BD120" i="5" s="1"/>
  <c r="BE120" i="5" s="1"/>
  <c r="BF120" i="5" s="1"/>
  <c r="BG120" i="5" s="1"/>
  <c r="BH120" i="5" s="1"/>
  <c r="BI120" i="5" s="1"/>
  <c r="AP126" i="5"/>
  <c r="AQ125" i="5"/>
  <c r="AR125" i="5" s="1"/>
  <c r="AS125" i="5" s="1"/>
  <c r="AT125" i="5" s="1"/>
  <c r="AU125" i="5" s="1"/>
  <c r="AV125" i="5" s="1"/>
  <c r="AW125" i="5" s="1"/>
  <c r="AX125" i="5" s="1"/>
  <c r="AY125" i="5" s="1"/>
  <c r="AZ125" i="5" s="1"/>
  <c r="BA125" i="5" s="1"/>
  <c r="BB125" i="5" s="1"/>
  <c r="BC125" i="5" s="1"/>
  <c r="BD125" i="5" s="1"/>
  <c r="BE125" i="5" s="1"/>
  <c r="BF125" i="5" s="1"/>
  <c r="BG125" i="5" s="1"/>
  <c r="BH125" i="5" s="1"/>
  <c r="BI125" i="5" s="1"/>
  <c r="AP145" i="5"/>
  <c r="AQ144" i="5"/>
  <c r="AR144" i="5" s="1"/>
  <c r="AS144" i="5" s="1"/>
  <c r="AT144" i="5" s="1"/>
  <c r="AU144" i="5" s="1"/>
  <c r="AV144" i="5" s="1"/>
  <c r="AW144" i="5" s="1"/>
  <c r="AX144" i="5" s="1"/>
  <c r="AY144" i="5" s="1"/>
  <c r="AZ144" i="5" s="1"/>
  <c r="BA144" i="5" s="1"/>
  <c r="BB144" i="5" s="1"/>
  <c r="BC144" i="5" s="1"/>
  <c r="BD144" i="5" s="1"/>
  <c r="BE144" i="5" s="1"/>
  <c r="BF144" i="5" s="1"/>
  <c r="BG144" i="5" s="1"/>
  <c r="BH144" i="5" s="1"/>
  <c r="BI144" i="5" s="1"/>
  <c r="AQ119" i="5"/>
  <c r="AR119" i="5" s="1"/>
  <c r="AS119" i="5" s="1"/>
  <c r="AT119" i="5" s="1"/>
  <c r="AU119" i="5" s="1"/>
  <c r="AV119" i="5" s="1"/>
  <c r="AW119" i="5" s="1"/>
  <c r="AX119" i="5" s="1"/>
  <c r="AY119" i="5" s="1"/>
  <c r="AZ119" i="5" s="1"/>
  <c r="BA119" i="5" s="1"/>
  <c r="BB119" i="5" s="1"/>
  <c r="BC119" i="5" s="1"/>
  <c r="BD119" i="5" s="1"/>
  <c r="BE119" i="5" s="1"/>
  <c r="BF119" i="5" s="1"/>
  <c r="BG119" i="5" s="1"/>
  <c r="BH119" i="5" s="1"/>
  <c r="BI119" i="5" s="1"/>
  <c r="AQ124" i="5"/>
  <c r="AR124" i="5" s="1"/>
  <c r="AS124" i="5" s="1"/>
  <c r="AT124" i="5" s="1"/>
  <c r="AU124" i="5" s="1"/>
  <c r="AV124" i="5" s="1"/>
  <c r="AW124" i="5" s="1"/>
  <c r="AX124" i="5" s="1"/>
  <c r="AY124" i="5" s="1"/>
  <c r="AZ124" i="5" s="1"/>
  <c r="BA124" i="5" s="1"/>
  <c r="BB124" i="5" s="1"/>
  <c r="BC124" i="5" s="1"/>
  <c r="BD124" i="5" s="1"/>
  <c r="BE124" i="5" s="1"/>
  <c r="BF124" i="5" s="1"/>
  <c r="BG124" i="5" s="1"/>
  <c r="BH124" i="5" s="1"/>
  <c r="BI124" i="5" s="1"/>
  <c r="AQ131" i="5"/>
  <c r="AR131" i="5" s="1"/>
  <c r="AS131" i="5" s="1"/>
  <c r="AT131" i="5" s="1"/>
  <c r="AU131" i="5" s="1"/>
  <c r="AV131" i="5" s="1"/>
  <c r="AW131" i="5" s="1"/>
  <c r="AX131" i="5" s="1"/>
  <c r="AY131" i="5" s="1"/>
  <c r="AZ131" i="5" s="1"/>
  <c r="BA131" i="5" s="1"/>
  <c r="BB131" i="5" s="1"/>
  <c r="BC131" i="5" s="1"/>
  <c r="BD131" i="5" s="1"/>
  <c r="BE131" i="5" s="1"/>
  <c r="BF131" i="5" s="1"/>
  <c r="BG131" i="5" s="1"/>
  <c r="BH131" i="5" s="1"/>
  <c r="BI131" i="5" s="1"/>
  <c r="AQ136" i="5"/>
  <c r="AR136" i="5" s="1"/>
  <c r="AS136" i="5" s="1"/>
  <c r="AT136" i="5" s="1"/>
  <c r="AU136" i="5" s="1"/>
  <c r="AV136" i="5" s="1"/>
  <c r="AW136" i="5" s="1"/>
  <c r="AX136" i="5" s="1"/>
  <c r="AY136" i="5" s="1"/>
  <c r="AZ136" i="5" s="1"/>
  <c r="BA136" i="5" s="1"/>
  <c r="BB136" i="5" s="1"/>
  <c r="BC136" i="5" s="1"/>
  <c r="BD136" i="5" s="1"/>
  <c r="BE136" i="5" s="1"/>
  <c r="BF136" i="5" s="1"/>
  <c r="BG136" i="5" s="1"/>
  <c r="BH136" i="5" s="1"/>
  <c r="BI136" i="5" s="1"/>
  <c r="AQ143" i="5"/>
  <c r="AR143" i="5" s="1"/>
  <c r="AS143" i="5" s="1"/>
  <c r="AT143" i="5" s="1"/>
  <c r="AU143" i="5" s="1"/>
  <c r="AV143" i="5" s="1"/>
  <c r="AW143" i="5" s="1"/>
  <c r="AX143" i="5" s="1"/>
  <c r="AY143" i="5" s="1"/>
  <c r="AZ143" i="5" s="1"/>
  <c r="BA143" i="5" s="1"/>
  <c r="BB143" i="5" s="1"/>
  <c r="BC143" i="5" s="1"/>
  <c r="BD143" i="5" s="1"/>
  <c r="BE143" i="5" s="1"/>
  <c r="BF143" i="5" s="1"/>
  <c r="BG143" i="5" s="1"/>
  <c r="BH143" i="5" s="1"/>
  <c r="BI143" i="5" s="1"/>
  <c r="T136" i="5"/>
  <c r="T137" i="5" s="1"/>
  <c r="T138" i="5" s="1"/>
  <c r="T139" i="5" s="1"/>
  <c r="T140" i="5" s="1"/>
  <c r="T142" i="5" s="1"/>
  <c r="T143" i="5" s="1"/>
  <c r="T144" i="5" s="1"/>
  <c r="T145" i="5" s="1"/>
  <c r="T146" i="5" s="1"/>
  <c r="T147" i="5" s="1"/>
  <c r="T148" i="5" s="1"/>
  <c r="T149" i="5" s="1"/>
  <c r="T150" i="5" s="1"/>
  <c r="T151" i="5" s="1"/>
  <c r="T152" i="5" s="1"/>
  <c r="T153" i="5" s="1"/>
  <c r="T154" i="5" s="1"/>
  <c r="T155" i="5" s="1"/>
  <c r="T156" i="5" s="1"/>
  <c r="T157" i="5" s="1"/>
  <c r="T158" i="5" s="1"/>
  <c r="T159" i="5" s="1"/>
  <c r="T160" i="5" s="1"/>
  <c r="T161" i="5" s="1"/>
  <c r="T162" i="5" s="1"/>
  <c r="T163" i="5" s="1"/>
  <c r="T164" i="5" s="1"/>
  <c r="T165" i="5" s="1"/>
  <c r="T166" i="5" s="1"/>
  <c r="T167" i="5" s="1"/>
  <c r="T168" i="5" s="1"/>
  <c r="T169" i="5" s="1"/>
  <c r="T170" i="5" s="1"/>
  <c r="T171" i="5" s="1"/>
  <c r="T172" i="5" s="1"/>
  <c r="T173" i="5" s="1"/>
  <c r="T174" i="5" s="1"/>
  <c r="T175" i="5" s="1"/>
  <c r="T176" i="5" s="1"/>
  <c r="T177" i="5" s="1"/>
  <c r="T178" i="5" s="1"/>
  <c r="T179" i="5" s="1"/>
  <c r="T180" i="5" s="1"/>
  <c r="T181" i="5" s="1"/>
  <c r="T182" i="5" s="1"/>
  <c r="T183" i="5" s="1"/>
  <c r="T184" i="5" s="1"/>
  <c r="T185" i="5" s="1"/>
  <c r="T186" i="5" s="1"/>
  <c r="T187" i="5" s="1"/>
  <c r="T188" i="5" s="1"/>
  <c r="T189" i="5" s="1"/>
  <c r="T190" i="5" s="1"/>
  <c r="T191" i="5" s="1"/>
  <c r="S136" i="5"/>
  <c r="S137" i="5" s="1"/>
  <c r="S138" i="5" s="1"/>
  <c r="S139" i="5" s="1"/>
  <c r="S140" i="5" s="1"/>
  <c r="S142" i="5" s="1"/>
  <c r="S143" i="5" s="1"/>
  <c r="S144" i="5" s="1"/>
  <c r="S145" i="5" s="1"/>
  <c r="S146" i="5" s="1"/>
  <c r="S147" i="5" s="1"/>
  <c r="S148" i="5" s="1"/>
  <c r="S149" i="5" s="1"/>
  <c r="S150" i="5" s="1"/>
  <c r="S151" i="5" s="1"/>
  <c r="S152" i="5" s="1"/>
  <c r="S153" i="5" s="1"/>
  <c r="S154" i="5" s="1"/>
  <c r="S155" i="5" s="1"/>
  <c r="S156" i="5" s="1"/>
  <c r="S157" i="5" s="1"/>
  <c r="S158" i="5" s="1"/>
  <c r="S159" i="5" s="1"/>
  <c r="S160" i="5" s="1"/>
  <c r="S161" i="5" s="1"/>
  <c r="S162" i="5" s="1"/>
  <c r="S163" i="5" s="1"/>
  <c r="S164" i="5" s="1"/>
  <c r="S165" i="5" s="1"/>
  <c r="S166" i="5" s="1"/>
  <c r="S167" i="5" s="1"/>
  <c r="S168" i="5" s="1"/>
  <c r="S169" i="5" s="1"/>
  <c r="S170" i="5" s="1"/>
  <c r="S171" i="5" s="1"/>
  <c r="S172" i="5" s="1"/>
  <c r="S173" i="5" s="1"/>
  <c r="S174" i="5" s="1"/>
  <c r="S175" i="5" s="1"/>
  <c r="S176" i="5" s="1"/>
  <c r="S177" i="5" s="1"/>
  <c r="S178" i="5" s="1"/>
  <c r="S179" i="5" s="1"/>
  <c r="S180" i="5" s="1"/>
  <c r="S181" i="5" s="1"/>
  <c r="S182" i="5" s="1"/>
  <c r="S183" i="5" s="1"/>
  <c r="S184" i="5" s="1"/>
  <c r="S185" i="5" s="1"/>
  <c r="S186" i="5" s="1"/>
  <c r="S187" i="5" s="1"/>
  <c r="S188" i="5" s="1"/>
  <c r="S189" i="5" s="1"/>
  <c r="S190" i="5" s="1"/>
  <c r="S191" i="5" s="1"/>
  <c r="R136" i="5"/>
  <c r="R137" i="5" s="1"/>
  <c r="R138" i="5" s="1"/>
  <c r="R139" i="5" s="1"/>
  <c r="R140" i="5" s="1"/>
  <c r="R142" i="5" s="1"/>
  <c r="R143" i="5" s="1"/>
  <c r="R144" i="5" s="1"/>
  <c r="R145" i="5" s="1"/>
  <c r="R146" i="5" s="1"/>
  <c r="R147" i="5" s="1"/>
  <c r="R148" i="5" s="1"/>
  <c r="R149" i="5" s="1"/>
  <c r="R150" i="5" s="1"/>
  <c r="R151" i="5" s="1"/>
  <c r="R152" i="5" s="1"/>
  <c r="R153" i="5" s="1"/>
  <c r="R154" i="5" s="1"/>
  <c r="R155" i="5" s="1"/>
  <c r="R156" i="5" s="1"/>
  <c r="R157" i="5" s="1"/>
  <c r="R158" i="5" s="1"/>
  <c r="R159" i="5" s="1"/>
  <c r="R160" i="5" s="1"/>
  <c r="R161" i="5" s="1"/>
  <c r="R162" i="5" s="1"/>
  <c r="R163" i="5" s="1"/>
  <c r="R164" i="5" s="1"/>
  <c r="R165" i="5" s="1"/>
  <c r="R166" i="5" s="1"/>
  <c r="R167" i="5" s="1"/>
  <c r="R168" i="5" s="1"/>
  <c r="R169" i="5" s="1"/>
  <c r="R170" i="5" s="1"/>
  <c r="R171" i="5" s="1"/>
  <c r="R172" i="5" s="1"/>
  <c r="R173" i="5" s="1"/>
  <c r="R174" i="5" s="1"/>
  <c r="R175" i="5" s="1"/>
  <c r="R176" i="5" s="1"/>
  <c r="R177" i="5" s="1"/>
  <c r="R178" i="5" s="1"/>
  <c r="R179" i="5" s="1"/>
  <c r="R180" i="5" s="1"/>
  <c r="R181" i="5" s="1"/>
  <c r="R182" i="5" s="1"/>
  <c r="R183" i="5" s="1"/>
  <c r="R184" i="5" s="1"/>
  <c r="R185" i="5" s="1"/>
  <c r="R186" i="5" s="1"/>
  <c r="R187" i="5" s="1"/>
  <c r="R188" i="5" s="1"/>
  <c r="R189" i="5" s="1"/>
  <c r="R190" i="5" s="1"/>
  <c r="R191" i="5" s="1"/>
  <c r="T130" i="5"/>
  <c r="T131" i="5" s="1"/>
  <c r="T132" i="5" s="1"/>
  <c r="T133" i="5" s="1"/>
  <c r="T134" i="5" s="1"/>
  <c r="S130" i="5"/>
  <c r="S131" i="5" s="1"/>
  <c r="S132" i="5" s="1"/>
  <c r="S133" i="5" s="1"/>
  <c r="S134" i="5" s="1"/>
  <c r="R130" i="5"/>
  <c r="R131" i="5" s="1"/>
  <c r="R132" i="5" s="1"/>
  <c r="R133" i="5" s="1"/>
  <c r="R134" i="5" s="1"/>
  <c r="T124" i="5"/>
  <c r="T125" i="5" s="1"/>
  <c r="T126" i="5" s="1"/>
  <c r="T127" i="5" s="1"/>
  <c r="T128" i="5" s="1"/>
  <c r="S124" i="5"/>
  <c r="S125" i="5" s="1"/>
  <c r="S126" i="5" s="1"/>
  <c r="S127" i="5" s="1"/>
  <c r="S128" i="5" s="1"/>
  <c r="R124" i="5"/>
  <c r="R125" i="5" s="1"/>
  <c r="R126" i="5" s="1"/>
  <c r="R127" i="5" s="1"/>
  <c r="R128" i="5" s="1"/>
  <c r="T118" i="5"/>
  <c r="T119" i="5" s="1"/>
  <c r="T120" i="5" s="1"/>
  <c r="T121" i="5" s="1"/>
  <c r="T122" i="5" s="1"/>
  <c r="S118" i="5"/>
  <c r="S119" i="5" s="1"/>
  <c r="S120" i="5" s="1"/>
  <c r="S121" i="5" s="1"/>
  <c r="S122" i="5" s="1"/>
  <c r="R118" i="5"/>
  <c r="R119" i="5" s="1"/>
  <c r="R120" i="5" s="1"/>
  <c r="R121" i="5" s="1"/>
  <c r="R122" i="5" s="1"/>
  <c r="T115" i="5"/>
  <c r="T116" i="5" s="1"/>
  <c r="S115" i="5"/>
  <c r="S116" i="5" s="1"/>
  <c r="R115" i="5"/>
  <c r="R116" i="5" s="1"/>
  <c r="T112" i="5"/>
  <c r="T113" i="5" s="1"/>
  <c r="S112" i="5"/>
  <c r="S113" i="5" s="1"/>
  <c r="R112" i="5"/>
  <c r="R113" i="5" s="1"/>
  <c r="T109" i="5"/>
  <c r="T110" i="5" s="1"/>
  <c r="S109" i="5"/>
  <c r="S110" i="5" s="1"/>
  <c r="R109" i="5"/>
  <c r="R110" i="5" s="1"/>
  <c r="T106" i="5"/>
  <c r="T107" i="5" s="1"/>
  <c r="S106" i="5"/>
  <c r="S107" i="5" s="1"/>
  <c r="R106" i="5"/>
  <c r="R107" i="5" s="1"/>
  <c r="S103" i="5"/>
  <c r="S104" i="5" s="1"/>
  <c r="R103" i="5"/>
  <c r="R104" i="5" s="1"/>
  <c r="S100" i="5"/>
  <c r="S101" i="5" s="1"/>
  <c r="R100" i="5"/>
  <c r="R101" i="5" s="1"/>
  <c r="S97" i="5"/>
  <c r="S98" i="5" s="1"/>
  <c r="R97" i="5"/>
  <c r="R98" i="5" s="1"/>
  <c r="N6" i="5"/>
  <c r="AM154" i="5" l="1"/>
  <c r="AM155" i="5" s="1"/>
  <c r="AM156" i="5" s="1"/>
  <c r="AM157" i="5" s="1"/>
  <c r="AM158" i="5" s="1"/>
  <c r="AM159" i="5" s="1"/>
  <c r="AM160" i="5" s="1"/>
  <c r="AM161" i="5" s="1"/>
  <c r="AM162" i="5" s="1"/>
  <c r="AM163" i="5" s="1"/>
  <c r="AM164" i="5" s="1"/>
  <c r="AM165" i="5" s="1"/>
  <c r="AM166" i="5" s="1"/>
  <c r="AM167" i="5" s="1"/>
  <c r="AM168" i="5" s="1"/>
  <c r="AM169" i="5" s="1"/>
  <c r="AM170" i="5" s="1"/>
  <c r="AM171" i="5" s="1"/>
  <c r="AM172" i="5" s="1"/>
  <c r="AM173" i="5" s="1"/>
  <c r="AM174" i="5" s="1"/>
  <c r="AM175" i="5" s="1"/>
  <c r="AM176" i="5" s="1"/>
  <c r="AM177" i="5" s="1"/>
  <c r="AM178" i="5" s="1"/>
  <c r="AM179" i="5" s="1"/>
  <c r="AM180" i="5" s="1"/>
  <c r="AM181" i="5" s="1"/>
  <c r="AM182" i="5" s="1"/>
  <c r="AM183" i="5" s="1"/>
  <c r="AM184" i="5" s="1"/>
  <c r="AM185" i="5" s="1"/>
  <c r="AM186" i="5" s="1"/>
  <c r="AM187" i="5" s="1"/>
  <c r="AM188" i="5" s="1"/>
  <c r="AM189" i="5" s="1"/>
  <c r="AM190" i="5" s="1"/>
  <c r="AM191" i="5" s="1"/>
  <c r="AL154" i="5"/>
  <c r="AL155" i="5" s="1"/>
  <c r="AL156" i="5" s="1"/>
  <c r="AL157" i="5" s="1"/>
  <c r="AL158" i="5" s="1"/>
  <c r="AL159" i="5" s="1"/>
  <c r="AL160" i="5" s="1"/>
  <c r="AL161" i="5" s="1"/>
  <c r="AL162" i="5" s="1"/>
  <c r="AL163" i="5" s="1"/>
  <c r="AL164" i="5" s="1"/>
  <c r="AL165" i="5" s="1"/>
  <c r="AL166" i="5" s="1"/>
  <c r="AL167" i="5" s="1"/>
  <c r="AL168" i="5" s="1"/>
  <c r="AL169" i="5" s="1"/>
  <c r="AL170" i="5" s="1"/>
  <c r="AL171" i="5" s="1"/>
  <c r="AL172" i="5" s="1"/>
  <c r="AL173" i="5" s="1"/>
  <c r="AL174" i="5" s="1"/>
  <c r="AL175" i="5" s="1"/>
  <c r="AL176" i="5" s="1"/>
  <c r="AL177" i="5" s="1"/>
  <c r="AL178" i="5" s="1"/>
  <c r="AL179" i="5" s="1"/>
  <c r="AL180" i="5" s="1"/>
  <c r="AL181" i="5" s="1"/>
  <c r="AL182" i="5" s="1"/>
  <c r="AL183" i="5" s="1"/>
  <c r="AL184" i="5" s="1"/>
  <c r="AL185" i="5" s="1"/>
  <c r="AL186" i="5" s="1"/>
  <c r="AL187" i="5" s="1"/>
  <c r="AL188" i="5" s="1"/>
  <c r="AL189" i="5" s="1"/>
  <c r="AL190" i="5" s="1"/>
  <c r="AL191" i="5" s="1"/>
  <c r="AK154" i="5"/>
  <c r="AK155" i="5" s="1"/>
  <c r="AK156" i="5" s="1"/>
  <c r="AK157" i="5" s="1"/>
  <c r="AK158" i="5" s="1"/>
  <c r="AK159" i="5" s="1"/>
  <c r="AK160" i="5" s="1"/>
  <c r="AK161" i="5" s="1"/>
  <c r="AK162" i="5" s="1"/>
  <c r="AK163" i="5" s="1"/>
  <c r="AK164" i="5" s="1"/>
  <c r="AK165" i="5" s="1"/>
  <c r="AK166" i="5" s="1"/>
  <c r="AK167" i="5" s="1"/>
  <c r="AK168" i="5" s="1"/>
  <c r="AK169" i="5" s="1"/>
  <c r="AK170" i="5" s="1"/>
  <c r="AK171" i="5" s="1"/>
  <c r="AK172" i="5" s="1"/>
  <c r="AK173" i="5" s="1"/>
  <c r="AK174" i="5" s="1"/>
  <c r="AK175" i="5" s="1"/>
  <c r="AK176" i="5" s="1"/>
  <c r="AK177" i="5" s="1"/>
  <c r="AK178" i="5" s="1"/>
  <c r="AK179" i="5" s="1"/>
  <c r="AK180" i="5" s="1"/>
  <c r="AK181" i="5" s="1"/>
  <c r="AK182" i="5" s="1"/>
  <c r="AK183" i="5" s="1"/>
  <c r="AK184" i="5" s="1"/>
  <c r="AK185" i="5" s="1"/>
  <c r="AK186" i="5" s="1"/>
  <c r="AK187" i="5" s="1"/>
  <c r="AK188" i="5" s="1"/>
  <c r="AK189" i="5" s="1"/>
  <c r="AK190" i="5" s="1"/>
  <c r="AK191" i="5" s="1"/>
  <c r="AJ154" i="5"/>
  <c r="AJ155" i="5" s="1"/>
  <c r="AJ156" i="5" s="1"/>
  <c r="AJ157" i="5" s="1"/>
  <c r="AJ158" i="5" s="1"/>
  <c r="AJ159" i="5" s="1"/>
  <c r="AJ160" i="5" s="1"/>
  <c r="AJ161" i="5" s="1"/>
  <c r="AJ162" i="5" s="1"/>
  <c r="AJ163" i="5" s="1"/>
  <c r="AJ164" i="5" s="1"/>
  <c r="AJ165" i="5" s="1"/>
  <c r="AJ166" i="5" s="1"/>
  <c r="AJ167" i="5" s="1"/>
  <c r="AJ168" i="5" s="1"/>
  <c r="AJ169" i="5" s="1"/>
  <c r="AJ170" i="5" s="1"/>
  <c r="AJ171" i="5" s="1"/>
  <c r="AJ172" i="5" s="1"/>
  <c r="AJ173" i="5" s="1"/>
  <c r="AJ174" i="5" s="1"/>
  <c r="AJ175" i="5" s="1"/>
  <c r="AJ176" i="5" s="1"/>
  <c r="AJ177" i="5" s="1"/>
  <c r="AJ178" i="5" s="1"/>
  <c r="AJ179" i="5" s="1"/>
  <c r="AJ180" i="5" s="1"/>
  <c r="AJ181" i="5" s="1"/>
  <c r="AJ182" i="5" s="1"/>
  <c r="AJ183" i="5" s="1"/>
  <c r="AJ184" i="5" s="1"/>
  <c r="AJ185" i="5" s="1"/>
  <c r="AJ186" i="5" s="1"/>
  <c r="AJ187" i="5" s="1"/>
  <c r="AJ188" i="5" s="1"/>
  <c r="AJ189" i="5" s="1"/>
  <c r="AJ190" i="5" s="1"/>
  <c r="AJ191" i="5" s="1"/>
  <c r="AI154" i="5"/>
  <c r="AI155" i="5" s="1"/>
  <c r="AI156" i="5" s="1"/>
  <c r="AI157" i="5" s="1"/>
  <c r="AI158" i="5" s="1"/>
  <c r="AI159" i="5" s="1"/>
  <c r="AI160" i="5" s="1"/>
  <c r="AI161" i="5" s="1"/>
  <c r="AI162" i="5" s="1"/>
  <c r="AI163" i="5" s="1"/>
  <c r="AI164" i="5" s="1"/>
  <c r="AI165" i="5" s="1"/>
  <c r="AI166" i="5" s="1"/>
  <c r="AI167" i="5" s="1"/>
  <c r="AI168" i="5" s="1"/>
  <c r="AI169" i="5" s="1"/>
  <c r="AI170" i="5" s="1"/>
  <c r="AI171" i="5" s="1"/>
  <c r="AI172" i="5" s="1"/>
  <c r="AI173" i="5" s="1"/>
  <c r="AI174" i="5" s="1"/>
  <c r="AI175" i="5" s="1"/>
  <c r="AI176" i="5" s="1"/>
  <c r="AI177" i="5" s="1"/>
  <c r="AI178" i="5" s="1"/>
  <c r="AI179" i="5" s="1"/>
  <c r="AI180" i="5" s="1"/>
  <c r="AI181" i="5" s="1"/>
  <c r="AI182" i="5" s="1"/>
  <c r="AI183" i="5" s="1"/>
  <c r="AI184" i="5" s="1"/>
  <c r="AI185" i="5" s="1"/>
  <c r="AI186" i="5" s="1"/>
  <c r="AI187" i="5" s="1"/>
  <c r="AI188" i="5" s="1"/>
  <c r="AI189" i="5" s="1"/>
  <c r="AI190" i="5" s="1"/>
  <c r="AI191" i="5" s="1"/>
  <c r="AH154" i="5"/>
  <c r="AH155" i="5" s="1"/>
  <c r="AH156" i="5" s="1"/>
  <c r="AH157" i="5" s="1"/>
  <c r="AH158" i="5" s="1"/>
  <c r="AH159" i="5" s="1"/>
  <c r="AH160" i="5" s="1"/>
  <c r="AH161" i="5" s="1"/>
  <c r="AH162" i="5" s="1"/>
  <c r="AH163" i="5" s="1"/>
  <c r="AH164" i="5" s="1"/>
  <c r="AH165" i="5" s="1"/>
  <c r="AH166" i="5" s="1"/>
  <c r="AH167" i="5" s="1"/>
  <c r="AH168" i="5" s="1"/>
  <c r="AH169" i="5" s="1"/>
  <c r="AH170" i="5" s="1"/>
  <c r="AH171" i="5" s="1"/>
  <c r="AH172" i="5" s="1"/>
  <c r="AH173" i="5" s="1"/>
  <c r="AH174" i="5" s="1"/>
  <c r="AH175" i="5" s="1"/>
  <c r="AH176" i="5" s="1"/>
  <c r="AH177" i="5" s="1"/>
  <c r="AH178" i="5" s="1"/>
  <c r="AH179" i="5" s="1"/>
  <c r="AH180" i="5" s="1"/>
  <c r="AH181" i="5" s="1"/>
  <c r="AH182" i="5" s="1"/>
  <c r="AH183" i="5" s="1"/>
  <c r="AH184" i="5" s="1"/>
  <c r="AH185" i="5" s="1"/>
  <c r="AH186" i="5" s="1"/>
  <c r="AH187" i="5" s="1"/>
  <c r="AH188" i="5" s="1"/>
  <c r="AH189" i="5" s="1"/>
  <c r="AH190" i="5" s="1"/>
  <c r="AH191" i="5" s="1"/>
  <c r="AG154" i="5"/>
  <c r="AG155" i="5" s="1"/>
  <c r="AG156" i="5" s="1"/>
  <c r="AG157" i="5" s="1"/>
  <c r="AG158" i="5" s="1"/>
  <c r="AG159" i="5" s="1"/>
  <c r="AG160" i="5" s="1"/>
  <c r="AG161" i="5" s="1"/>
  <c r="AG162" i="5" s="1"/>
  <c r="AG163" i="5" s="1"/>
  <c r="AG164" i="5" s="1"/>
  <c r="AG165" i="5" s="1"/>
  <c r="AG166" i="5" s="1"/>
  <c r="AG167" i="5" s="1"/>
  <c r="AG168" i="5" s="1"/>
  <c r="AG169" i="5" s="1"/>
  <c r="AG170" i="5" s="1"/>
  <c r="AG171" i="5" s="1"/>
  <c r="AG172" i="5" s="1"/>
  <c r="AG173" i="5" s="1"/>
  <c r="AG174" i="5" s="1"/>
  <c r="AG175" i="5" s="1"/>
  <c r="AG176" i="5" s="1"/>
  <c r="AG177" i="5" s="1"/>
  <c r="AG178" i="5" s="1"/>
  <c r="AG179" i="5" s="1"/>
  <c r="AG180" i="5" s="1"/>
  <c r="AG181" i="5" s="1"/>
  <c r="AG182" i="5" s="1"/>
  <c r="AG183" i="5" s="1"/>
  <c r="AG184" i="5" s="1"/>
  <c r="AG185" i="5" s="1"/>
  <c r="AG186" i="5" s="1"/>
  <c r="AG187" i="5" s="1"/>
  <c r="AG188" i="5" s="1"/>
  <c r="AG189" i="5" s="1"/>
  <c r="AG190" i="5" s="1"/>
  <c r="AG191" i="5" s="1"/>
  <c r="AF154" i="5"/>
  <c r="AF155" i="5" s="1"/>
  <c r="AF156" i="5" s="1"/>
  <c r="AF157" i="5" s="1"/>
  <c r="AF158" i="5" s="1"/>
  <c r="AF159" i="5" s="1"/>
  <c r="AF160" i="5" s="1"/>
  <c r="AF161" i="5" s="1"/>
  <c r="AF162" i="5" s="1"/>
  <c r="AF163" i="5" s="1"/>
  <c r="AF164" i="5" s="1"/>
  <c r="AF165" i="5" s="1"/>
  <c r="AF166" i="5" s="1"/>
  <c r="AF167" i="5" s="1"/>
  <c r="AF168" i="5" s="1"/>
  <c r="AF169" i="5" s="1"/>
  <c r="AF170" i="5" s="1"/>
  <c r="AF171" i="5" s="1"/>
  <c r="AF172" i="5" s="1"/>
  <c r="AF173" i="5" s="1"/>
  <c r="AF174" i="5" s="1"/>
  <c r="AF175" i="5" s="1"/>
  <c r="AF176" i="5" s="1"/>
  <c r="AF177" i="5" s="1"/>
  <c r="AF178" i="5" s="1"/>
  <c r="AF179" i="5" s="1"/>
  <c r="AF180" i="5" s="1"/>
  <c r="AF181" i="5" s="1"/>
  <c r="AF182" i="5" s="1"/>
  <c r="AF183" i="5" s="1"/>
  <c r="AF184" i="5" s="1"/>
  <c r="AF185" i="5" s="1"/>
  <c r="AF186" i="5" s="1"/>
  <c r="AF187" i="5" s="1"/>
  <c r="AF188" i="5" s="1"/>
  <c r="AF189" i="5" s="1"/>
  <c r="AF190" i="5" s="1"/>
  <c r="AF191" i="5" s="1"/>
  <c r="AE154" i="5"/>
  <c r="AE155" i="5" s="1"/>
  <c r="AE156" i="5" s="1"/>
  <c r="AE157" i="5" s="1"/>
  <c r="AE158" i="5" s="1"/>
  <c r="AE159" i="5" s="1"/>
  <c r="AE160" i="5" s="1"/>
  <c r="AE161" i="5" s="1"/>
  <c r="AE162" i="5" s="1"/>
  <c r="AE163" i="5" s="1"/>
  <c r="AE164" i="5" s="1"/>
  <c r="AE165" i="5" s="1"/>
  <c r="AE166" i="5" s="1"/>
  <c r="AE167" i="5" s="1"/>
  <c r="AE168" i="5" s="1"/>
  <c r="AE169" i="5" s="1"/>
  <c r="AE170" i="5" s="1"/>
  <c r="AE171" i="5" s="1"/>
  <c r="AE172" i="5" s="1"/>
  <c r="AE173" i="5" s="1"/>
  <c r="AE174" i="5" s="1"/>
  <c r="AE175" i="5" s="1"/>
  <c r="AE176" i="5" s="1"/>
  <c r="AE177" i="5" s="1"/>
  <c r="AE178" i="5" s="1"/>
  <c r="AE179" i="5" s="1"/>
  <c r="AE180" i="5" s="1"/>
  <c r="AE181" i="5" s="1"/>
  <c r="AE182" i="5" s="1"/>
  <c r="AE183" i="5" s="1"/>
  <c r="AE184" i="5" s="1"/>
  <c r="AE185" i="5" s="1"/>
  <c r="AE186" i="5" s="1"/>
  <c r="AE187" i="5" s="1"/>
  <c r="AE188" i="5" s="1"/>
  <c r="AE189" i="5" s="1"/>
  <c r="AE190" i="5" s="1"/>
  <c r="AE191" i="5" s="1"/>
  <c r="AD154" i="5"/>
  <c r="AD155" i="5" s="1"/>
  <c r="AD156" i="5" s="1"/>
  <c r="AD157" i="5" s="1"/>
  <c r="AD158" i="5" s="1"/>
  <c r="AD159" i="5" s="1"/>
  <c r="AD160" i="5" s="1"/>
  <c r="AD161" i="5" s="1"/>
  <c r="AD162" i="5" s="1"/>
  <c r="AD163" i="5" s="1"/>
  <c r="AD164" i="5" s="1"/>
  <c r="AD165" i="5" s="1"/>
  <c r="AD166" i="5" s="1"/>
  <c r="AD167" i="5" s="1"/>
  <c r="AD168" i="5" s="1"/>
  <c r="AD169" i="5" s="1"/>
  <c r="AD170" i="5" s="1"/>
  <c r="AD171" i="5" s="1"/>
  <c r="AD172" i="5" s="1"/>
  <c r="AD173" i="5" s="1"/>
  <c r="AD174" i="5" s="1"/>
  <c r="AD175" i="5" s="1"/>
  <c r="AD176" i="5" s="1"/>
  <c r="AD177" i="5" s="1"/>
  <c r="AD178" i="5" s="1"/>
  <c r="AD179" i="5" s="1"/>
  <c r="AD180" i="5" s="1"/>
  <c r="AD181" i="5" s="1"/>
  <c r="AD182" i="5" s="1"/>
  <c r="AD183" i="5" s="1"/>
  <c r="AD184" i="5" s="1"/>
  <c r="AD185" i="5" s="1"/>
  <c r="AD186" i="5" s="1"/>
  <c r="AD187" i="5" s="1"/>
  <c r="AD188" i="5" s="1"/>
  <c r="AD189" i="5" s="1"/>
  <c r="AD190" i="5" s="1"/>
  <c r="AD191" i="5" s="1"/>
  <c r="BI87" i="5"/>
  <c r="BK86" i="5"/>
  <c r="BI77" i="5"/>
  <c r="BK76" i="5"/>
  <c r="BI48" i="5"/>
  <c r="BK47" i="5"/>
  <c r="AP146" i="5"/>
  <c r="AQ145" i="5"/>
  <c r="AR145" i="5" s="1"/>
  <c r="AS145" i="5" s="1"/>
  <c r="AT145" i="5" s="1"/>
  <c r="AU145" i="5" s="1"/>
  <c r="AV145" i="5" s="1"/>
  <c r="AW145" i="5" s="1"/>
  <c r="AX145" i="5" s="1"/>
  <c r="AY145" i="5" s="1"/>
  <c r="AZ145" i="5" s="1"/>
  <c r="BA145" i="5" s="1"/>
  <c r="BB145" i="5" s="1"/>
  <c r="BC145" i="5" s="1"/>
  <c r="BD145" i="5" s="1"/>
  <c r="BE145" i="5" s="1"/>
  <c r="BF145" i="5" s="1"/>
  <c r="BG145" i="5" s="1"/>
  <c r="BH145" i="5" s="1"/>
  <c r="BI145" i="5" s="1"/>
  <c r="AP127" i="5"/>
  <c r="AQ126" i="5"/>
  <c r="AR126" i="5" s="1"/>
  <c r="AS126" i="5" s="1"/>
  <c r="AT126" i="5" s="1"/>
  <c r="AU126" i="5" s="1"/>
  <c r="AV126" i="5" s="1"/>
  <c r="AW126" i="5" s="1"/>
  <c r="AX126" i="5" s="1"/>
  <c r="AY126" i="5" s="1"/>
  <c r="AZ126" i="5" s="1"/>
  <c r="BA126" i="5" s="1"/>
  <c r="BB126" i="5" s="1"/>
  <c r="BC126" i="5" s="1"/>
  <c r="BD126" i="5" s="1"/>
  <c r="BE126" i="5" s="1"/>
  <c r="BF126" i="5" s="1"/>
  <c r="BG126" i="5" s="1"/>
  <c r="BH126" i="5" s="1"/>
  <c r="BI126" i="5" s="1"/>
  <c r="AP122" i="5"/>
  <c r="AQ122" i="5" s="1"/>
  <c r="AR122" i="5" s="1"/>
  <c r="AS122" i="5" s="1"/>
  <c r="AT122" i="5" s="1"/>
  <c r="AU122" i="5" s="1"/>
  <c r="AV122" i="5" s="1"/>
  <c r="AW122" i="5" s="1"/>
  <c r="AX122" i="5" s="1"/>
  <c r="AY122" i="5" s="1"/>
  <c r="AZ122" i="5" s="1"/>
  <c r="BA122" i="5" s="1"/>
  <c r="BB122" i="5" s="1"/>
  <c r="BC122" i="5" s="1"/>
  <c r="BD122" i="5" s="1"/>
  <c r="BE122" i="5" s="1"/>
  <c r="BF122" i="5" s="1"/>
  <c r="BG122" i="5" s="1"/>
  <c r="BH122" i="5" s="1"/>
  <c r="BI122" i="5" s="1"/>
  <c r="AQ121" i="5"/>
  <c r="AR121" i="5" s="1"/>
  <c r="AS121" i="5" s="1"/>
  <c r="AT121" i="5" s="1"/>
  <c r="AU121" i="5" s="1"/>
  <c r="AV121" i="5" s="1"/>
  <c r="AW121" i="5" s="1"/>
  <c r="AX121" i="5" s="1"/>
  <c r="AY121" i="5" s="1"/>
  <c r="AZ121" i="5" s="1"/>
  <c r="BA121" i="5" s="1"/>
  <c r="BB121" i="5" s="1"/>
  <c r="BC121" i="5" s="1"/>
  <c r="BD121" i="5" s="1"/>
  <c r="BE121" i="5" s="1"/>
  <c r="BF121" i="5" s="1"/>
  <c r="BG121" i="5" s="1"/>
  <c r="BH121" i="5" s="1"/>
  <c r="BI121" i="5" s="1"/>
  <c r="AP139" i="5"/>
  <c r="AQ138" i="5"/>
  <c r="AR138" i="5" s="1"/>
  <c r="AS138" i="5" s="1"/>
  <c r="AT138" i="5" s="1"/>
  <c r="AU138" i="5" s="1"/>
  <c r="AV138" i="5" s="1"/>
  <c r="AW138" i="5" s="1"/>
  <c r="AX138" i="5" s="1"/>
  <c r="AY138" i="5" s="1"/>
  <c r="AZ138" i="5" s="1"/>
  <c r="BA138" i="5" s="1"/>
  <c r="BB138" i="5" s="1"/>
  <c r="BC138" i="5" s="1"/>
  <c r="BD138" i="5" s="1"/>
  <c r="BE138" i="5" s="1"/>
  <c r="BF138" i="5" s="1"/>
  <c r="BG138" i="5" s="1"/>
  <c r="BH138" i="5" s="1"/>
  <c r="BI138" i="5" s="1"/>
  <c r="AP134" i="5"/>
  <c r="AQ134" i="5" s="1"/>
  <c r="AR134" i="5" s="1"/>
  <c r="AS134" i="5" s="1"/>
  <c r="AT134" i="5" s="1"/>
  <c r="AU134" i="5" s="1"/>
  <c r="AV134" i="5" s="1"/>
  <c r="AW134" i="5" s="1"/>
  <c r="AX134" i="5" s="1"/>
  <c r="AY134" i="5" s="1"/>
  <c r="AZ134" i="5" s="1"/>
  <c r="BA134" i="5" s="1"/>
  <c r="BB134" i="5" s="1"/>
  <c r="BC134" i="5" s="1"/>
  <c r="BD134" i="5" s="1"/>
  <c r="BE134" i="5" s="1"/>
  <c r="BF134" i="5" s="1"/>
  <c r="BG134" i="5" s="1"/>
  <c r="BH134" i="5" s="1"/>
  <c r="BI134" i="5" s="1"/>
  <c r="AQ133" i="5"/>
  <c r="AR133" i="5" s="1"/>
  <c r="AS133" i="5" s="1"/>
  <c r="AT133" i="5" s="1"/>
  <c r="AU133" i="5" s="1"/>
  <c r="AV133" i="5" s="1"/>
  <c r="AW133" i="5" s="1"/>
  <c r="AX133" i="5" s="1"/>
  <c r="AY133" i="5" s="1"/>
  <c r="AZ133" i="5" s="1"/>
  <c r="BA133" i="5" s="1"/>
  <c r="BB133" i="5" s="1"/>
  <c r="BC133" i="5" s="1"/>
  <c r="BD133" i="5" s="1"/>
  <c r="BE133" i="5" s="1"/>
  <c r="BF133" i="5" s="1"/>
  <c r="BG133" i="5" s="1"/>
  <c r="BH133" i="5" s="1"/>
  <c r="BI133" i="5" s="1"/>
  <c r="D27" i="12"/>
  <c r="O151" i="5"/>
  <c r="O141" i="5"/>
  <c r="O135" i="5"/>
  <c r="P135" i="5" s="1"/>
  <c r="Q135" i="5" s="1"/>
  <c r="O129" i="5"/>
  <c r="P129" i="5" s="1"/>
  <c r="Q129" i="5" s="1"/>
  <c r="O123" i="5"/>
  <c r="P123" i="5" s="1"/>
  <c r="Q123" i="5" s="1"/>
  <c r="O117" i="5"/>
  <c r="P117" i="5" s="1"/>
  <c r="Q117" i="5" s="1"/>
  <c r="O114" i="5"/>
  <c r="P114" i="5" s="1"/>
  <c r="Q114" i="5" s="1"/>
  <c r="O111" i="5"/>
  <c r="P111" i="5" s="1"/>
  <c r="Q111" i="5" s="1"/>
  <c r="O108" i="5"/>
  <c r="P108" i="5" s="1"/>
  <c r="Q108" i="5" s="1"/>
  <c r="O105" i="5"/>
  <c r="P105" i="5" s="1"/>
  <c r="Q105" i="5" s="1"/>
  <c r="O102" i="5"/>
  <c r="P102" i="5" s="1"/>
  <c r="Q102" i="5" s="1"/>
  <c r="O96" i="5"/>
  <c r="O99" i="5"/>
  <c r="P99" i="5" s="1"/>
  <c r="Q99" i="5" s="1"/>
  <c r="G3" i="4"/>
  <c r="D3" i="4"/>
  <c r="D2" i="4"/>
  <c r="I2" i="4" s="1"/>
  <c r="I3" i="4"/>
  <c r="G2" i="4"/>
  <c r="V5" i="5"/>
  <c r="V74" i="5"/>
  <c r="AI73" i="5"/>
  <c r="AI75" i="5"/>
  <c r="AI76" i="5"/>
  <c r="AI77" i="5"/>
  <c r="AI78" i="5"/>
  <c r="AI79" i="5"/>
  <c r="AI80" i="5"/>
  <c r="AI81" i="5"/>
  <c r="AI82" i="5"/>
  <c r="AI83" i="5"/>
  <c r="AI84" i="5"/>
  <c r="AI74" i="5"/>
  <c r="P151" i="5" l="1"/>
  <c r="Q151" i="5" s="1"/>
  <c r="BI49" i="5"/>
  <c r="BK48" i="5"/>
  <c r="BI78" i="5"/>
  <c r="BK77" i="5"/>
  <c r="BI88" i="5"/>
  <c r="BK87" i="5"/>
  <c r="AP140" i="5"/>
  <c r="AQ140" i="5" s="1"/>
  <c r="AR140" i="5" s="1"/>
  <c r="AS140" i="5" s="1"/>
  <c r="AT140" i="5" s="1"/>
  <c r="AU140" i="5" s="1"/>
  <c r="AV140" i="5" s="1"/>
  <c r="AW140" i="5" s="1"/>
  <c r="AX140" i="5" s="1"/>
  <c r="AY140" i="5" s="1"/>
  <c r="AZ140" i="5" s="1"/>
  <c r="BA140" i="5" s="1"/>
  <c r="BB140" i="5" s="1"/>
  <c r="BC140" i="5" s="1"/>
  <c r="BD140" i="5" s="1"/>
  <c r="BE140" i="5" s="1"/>
  <c r="BF140" i="5" s="1"/>
  <c r="BG140" i="5" s="1"/>
  <c r="BH140" i="5" s="1"/>
  <c r="BI140" i="5" s="1"/>
  <c r="AQ139" i="5"/>
  <c r="AR139" i="5" s="1"/>
  <c r="AS139" i="5" s="1"/>
  <c r="AT139" i="5" s="1"/>
  <c r="AU139" i="5" s="1"/>
  <c r="AV139" i="5" s="1"/>
  <c r="AW139" i="5" s="1"/>
  <c r="AX139" i="5" s="1"/>
  <c r="AY139" i="5" s="1"/>
  <c r="AZ139" i="5" s="1"/>
  <c r="BA139" i="5" s="1"/>
  <c r="BB139" i="5" s="1"/>
  <c r="BC139" i="5" s="1"/>
  <c r="BD139" i="5" s="1"/>
  <c r="BE139" i="5" s="1"/>
  <c r="BF139" i="5" s="1"/>
  <c r="BG139" i="5" s="1"/>
  <c r="BH139" i="5" s="1"/>
  <c r="BI139" i="5" s="1"/>
  <c r="AP128" i="5"/>
  <c r="AQ128" i="5" s="1"/>
  <c r="AR128" i="5" s="1"/>
  <c r="AS128" i="5" s="1"/>
  <c r="AT128" i="5" s="1"/>
  <c r="AU128" i="5" s="1"/>
  <c r="AV128" i="5" s="1"/>
  <c r="AW128" i="5" s="1"/>
  <c r="AX128" i="5" s="1"/>
  <c r="AY128" i="5" s="1"/>
  <c r="AZ128" i="5" s="1"/>
  <c r="BA128" i="5" s="1"/>
  <c r="BB128" i="5" s="1"/>
  <c r="BC128" i="5" s="1"/>
  <c r="BD128" i="5" s="1"/>
  <c r="BE128" i="5" s="1"/>
  <c r="BF128" i="5" s="1"/>
  <c r="BG128" i="5" s="1"/>
  <c r="BH128" i="5" s="1"/>
  <c r="BI128" i="5" s="1"/>
  <c r="AQ127" i="5"/>
  <c r="AR127" i="5" s="1"/>
  <c r="AS127" i="5" s="1"/>
  <c r="AT127" i="5" s="1"/>
  <c r="AU127" i="5" s="1"/>
  <c r="AV127" i="5" s="1"/>
  <c r="AW127" i="5" s="1"/>
  <c r="AX127" i="5" s="1"/>
  <c r="AY127" i="5" s="1"/>
  <c r="AZ127" i="5" s="1"/>
  <c r="BA127" i="5" s="1"/>
  <c r="BB127" i="5" s="1"/>
  <c r="BC127" i="5" s="1"/>
  <c r="BD127" i="5" s="1"/>
  <c r="BE127" i="5" s="1"/>
  <c r="BF127" i="5" s="1"/>
  <c r="BG127" i="5" s="1"/>
  <c r="BH127" i="5" s="1"/>
  <c r="BI127" i="5" s="1"/>
  <c r="AP147" i="5"/>
  <c r="AQ146" i="5"/>
  <c r="AR146" i="5" s="1"/>
  <c r="AS146" i="5" s="1"/>
  <c r="AT146" i="5" s="1"/>
  <c r="AU146" i="5" s="1"/>
  <c r="AV146" i="5" s="1"/>
  <c r="AW146" i="5" s="1"/>
  <c r="AX146" i="5" s="1"/>
  <c r="AY146" i="5" s="1"/>
  <c r="AZ146" i="5" s="1"/>
  <c r="BA146" i="5" s="1"/>
  <c r="BB146" i="5" s="1"/>
  <c r="BC146" i="5" s="1"/>
  <c r="BD146" i="5" s="1"/>
  <c r="BE146" i="5" s="1"/>
  <c r="BF146" i="5" s="1"/>
  <c r="BG146" i="5" s="1"/>
  <c r="BH146" i="5" s="1"/>
  <c r="BI146" i="5" s="1"/>
  <c r="O97" i="5"/>
  <c r="O100" i="5"/>
  <c r="O103" i="5"/>
  <c r="O106" i="5"/>
  <c r="O109" i="5"/>
  <c r="O112" i="5"/>
  <c r="O115" i="5"/>
  <c r="O118" i="5"/>
  <c r="O124" i="5"/>
  <c r="O130" i="5"/>
  <c r="O136" i="5"/>
  <c r="O142" i="5"/>
  <c r="P96" i="5"/>
  <c r="Q96" i="5" s="1"/>
  <c r="P141" i="5"/>
  <c r="Q141" i="5" s="1"/>
  <c r="E3" i="13"/>
  <c r="D28" i="12"/>
  <c r="D29" i="12" s="1"/>
  <c r="G29" i="12" s="1"/>
  <c r="D18" i="12"/>
  <c r="E4" i="4"/>
  <c r="K2" i="4"/>
  <c r="M82" i="5"/>
  <c r="J82" i="5"/>
  <c r="I82" i="5"/>
  <c r="L82" i="5"/>
  <c r="D19" i="12" l="1"/>
  <c r="D20" i="12" s="1"/>
  <c r="D24" i="12" s="1"/>
  <c r="D32" i="12" s="1"/>
  <c r="G32" i="12" s="1"/>
  <c r="I32" i="12"/>
  <c r="E4" i="13"/>
  <c r="E28" i="13"/>
  <c r="E21" i="13"/>
  <c r="E13" i="13"/>
  <c r="E25" i="13"/>
  <c r="E17" i="13"/>
  <c r="E9" i="13"/>
  <c r="E27" i="13"/>
  <c r="E23" i="13"/>
  <c r="E19" i="13"/>
  <c r="E15" i="13"/>
  <c r="E11" i="13"/>
  <c r="E7" i="13"/>
  <c r="E5" i="13"/>
  <c r="BI89" i="5"/>
  <c r="BK88" i="5"/>
  <c r="BI79" i="5"/>
  <c r="BK78" i="5"/>
  <c r="BI50" i="5"/>
  <c r="BI27" i="5" s="1"/>
  <c r="BK49" i="5"/>
  <c r="AP148" i="5"/>
  <c r="AQ147" i="5"/>
  <c r="AR147" i="5" s="1"/>
  <c r="AS147" i="5" s="1"/>
  <c r="AT147" i="5" s="1"/>
  <c r="AU147" i="5" s="1"/>
  <c r="AV147" i="5" s="1"/>
  <c r="AW147" i="5" s="1"/>
  <c r="AX147" i="5" s="1"/>
  <c r="AY147" i="5" s="1"/>
  <c r="AZ147" i="5" s="1"/>
  <c r="BA147" i="5" s="1"/>
  <c r="BB147" i="5" s="1"/>
  <c r="BC147" i="5" s="1"/>
  <c r="BD147" i="5" s="1"/>
  <c r="BE147" i="5" s="1"/>
  <c r="BF147" i="5" s="1"/>
  <c r="BG147" i="5" s="1"/>
  <c r="BH147" i="5" s="1"/>
  <c r="BI147" i="5" s="1"/>
  <c r="E26" i="13"/>
  <c r="E24" i="13"/>
  <c r="E22" i="13"/>
  <c r="E20" i="13"/>
  <c r="E18" i="13"/>
  <c r="E16" i="13"/>
  <c r="E14" i="13"/>
  <c r="E12" i="13"/>
  <c r="E10" i="13"/>
  <c r="E8" i="13"/>
  <c r="E6" i="13"/>
  <c r="P142" i="5"/>
  <c r="Q142" i="5" s="1"/>
  <c r="O143" i="5"/>
  <c r="P136" i="5"/>
  <c r="Q136" i="5" s="1"/>
  <c r="O137" i="5"/>
  <c r="P130" i="5"/>
  <c r="Q130" i="5" s="1"/>
  <c r="O131" i="5"/>
  <c r="P124" i="5"/>
  <c r="Q124" i="5" s="1"/>
  <c r="O125" i="5"/>
  <c r="P118" i="5"/>
  <c r="Q118" i="5" s="1"/>
  <c r="O119" i="5"/>
  <c r="P115" i="5"/>
  <c r="Q115" i="5" s="1"/>
  <c r="O116" i="5"/>
  <c r="P116" i="5" s="1"/>
  <c r="Q116" i="5" s="1"/>
  <c r="P112" i="5"/>
  <c r="Q112" i="5" s="1"/>
  <c r="O113" i="5"/>
  <c r="P113" i="5" s="1"/>
  <c r="Q113" i="5" s="1"/>
  <c r="P109" i="5"/>
  <c r="Q109" i="5" s="1"/>
  <c r="O110" i="5"/>
  <c r="P110" i="5" s="1"/>
  <c r="Q110" i="5" s="1"/>
  <c r="P106" i="5"/>
  <c r="Q106" i="5" s="1"/>
  <c r="O107" i="5"/>
  <c r="P107" i="5" s="1"/>
  <c r="Q107" i="5" s="1"/>
  <c r="P103" i="5"/>
  <c r="Q103" i="5" s="1"/>
  <c r="O104" i="5"/>
  <c r="P104" i="5" s="1"/>
  <c r="Q104" i="5" s="1"/>
  <c r="P100" i="5"/>
  <c r="Q100" i="5" s="1"/>
  <c r="O101" i="5"/>
  <c r="P101" i="5" s="1"/>
  <c r="Q101" i="5" s="1"/>
  <c r="O98" i="5"/>
  <c r="P98" i="5" s="1"/>
  <c r="Q98" i="5" s="1"/>
  <c r="P97" i="5"/>
  <c r="Q97" i="5" s="1"/>
  <c r="H3" i="13" l="1"/>
  <c r="BI28" i="5"/>
  <c r="BK27" i="5"/>
  <c r="BI51" i="5"/>
  <c r="BK51" i="5" s="1"/>
  <c r="BK50" i="5"/>
  <c r="BI80" i="5"/>
  <c r="BK80" i="5" s="1"/>
  <c r="BK79" i="5"/>
  <c r="BI90" i="5"/>
  <c r="BK90" i="5" s="1"/>
  <c r="BK89" i="5"/>
  <c r="AP149" i="5"/>
  <c r="AQ148" i="5"/>
  <c r="AR148" i="5" s="1"/>
  <c r="AS148" i="5" s="1"/>
  <c r="AT148" i="5" s="1"/>
  <c r="AU148" i="5" s="1"/>
  <c r="AV148" i="5" s="1"/>
  <c r="AW148" i="5" s="1"/>
  <c r="AX148" i="5" s="1"/>
  <c r="AY148" i="5" s="1"/>
  <c r="AZ148" i="5" s="1"/>
  <c r="BA148" i="5" s="1"/>
  <c r="BB148" i="5" s="1"/>
  <c r="BC148" i="5" s="1"/>
  <c r="BD148" i="5" s="1"/>
  <c r="BE148" i="5" s="1"/>
  <c r="BF148" i="5" s="1"/>
  <c r="BG148" i="5" s="1"/>
  <c r="BH148" i="5" s="1"/>
  <c r="BI148" i="5" s="1"/>
  <c r="P119" i="5"/>
  <c r="Q119" i="5" s="1"/>
  <c r="O120" i="5"/>
  <c r="P125" i="5"/>
  <c r="Q125" i="5" s="1"/>
  <c r="O126" i="5"/>
  <c r="P131" i="5"/>
  <c r="Q131" i="5" s="1"/>
  <c r="O132" i="5"/>
  <c r="P137" i="5"/>
  <c r="Q137" i="5" s="1"/>
  <c r="O138" i="5"/>
  <c r="P143" i="5"/>
  <c r="Q143" i="5" s="1"/>
  <c r="O144" i="5"/>
  <c r="A6" i="5"/>
  <c r="AI3" i="5" s="1"/>
  <c r="S3" i="5"/>
  <c r="D3" i="11"/>
  <c r="D4" i="11"/>
  <c r="C4" i="11"/>
  <c r="E4" i="11" s="1"/>
  <c r="E5" i="11" s="1"/>
  <c r="B6" i="5" l="1"/>
  <c r="E6" i="5" s="1"/>
  <c r="BR3" i="5"/>
  <c r="BR5" i="5" s="1"/>
  <c r="BR2" i="5"/>
  <c r="S5" i="5"/>
  <c r="D6" i="5" s="1"/>
  <c r="AJ3" i="5"/>
  <c r="BI29" i="5"/>
  <c r="BK28" i="5"/>
  <c r="BG3" i="5"/>
  <c r="BJ2" i="5" s="1"/>
  <c r="AP150" i="5"/>
  <c r="AQ150" i="5" s="1"/>
  <c r="AR150" i="5" s="1"/>
  <c r="AS150" i="5" s="1"/>
  <c r="AT150" i="5" s="1"/>
  <c r="AU150" i="5" s="1"/>
  <c r="AV150" i="5" s="1"/>
  <c r="AW150" i="5" s="1"/>
  <c r="AX150" i="5" s="1"/>
  <c r="AY150" i="5" s="1"/>
  <c r="AZ150" i="5" s="1"/>
  <c r="BA150" i="5" s="1"/>
  <c r="BB150" i="5" s="1"/>
  <c r="BC150" i="5" s="1"/>
  <c r="BD150" i="5" s="1"/>
  <c r="BE150" i="5" s="1"/>
  <c r="BF150" i="5" s="1"/>
  <c r="BG150" i="5" s="1"/>
  <c r="BH150" i="5" s="1"/>
  <c r="BI150" i="5" s="1"/>
  <c r="AQ149" i="5"/>
  <c r="AR149" i="5" s="1"/>
  <c r="AS149" i="5" s="1"/>
  <c r="AT149" i="5" s="1"/>
  <c r="AU149" i="5" s="1"/>
  <c r="AV149" i="5" s="1"/>
  <c r="AW149" i="5" s="1"/>
  <c r="AX149" i="5" s="1"/>
  <c r="AY149" i="5" s="1"/>
  <c r="AZ149" i="5" s="1"/>
  <c r="BA149" i="5" s="1"/>
  <c r="BB149" i="5" s="1"/>
  <c r="BC149" i="5" s="1"/>
  <c r="BD149" i="5" s="1"/>
  <c r="BE149" i="5" s="1"/>
  <c r="BF149" i="5" s="1"/>
  <c r="BG149" i="5" s="1"/>
  <c r="BH149" i="5" s="1"/>
  <c r="BI149" i="5" s="1"/>
  <c r="P144" i="5"/>
  <c r="Q144" i="5" s="1"/>
  <c r="O145" i="5"/>
  <c r="P138" i="5"/>
  <c r="Q138" i="5" s="1"/>
  <c r="O139" i="5"/>
  <c r="P132" i="5"/>
  <c r="Q132" i="5" s="1"/>
  <c r="O133" i="5"/>
  <c r="P126" i="5"/>
  <c r="Q126" i="5" s="1"/>
  <c r="O127" i="5"/>
  <c r="P120" i="5"/>
  <c r="Q120" i="5" s="1"/>
  <c r="O121" i="5"/>
  <c r="Q47" i="5"/>
  <c r="G48" i="11"/>
  <c r="F48" i="11"/>
  <c r="F49" i="11" s="1"/>
  <c r="E48" i="11"/>
  <c r="D48" i="11"/>
  <c r="C48" i="11"/>
  <c r="C49" i="11" s="1"/>
  <c r="B48" i="11"/>
  <c r="G41" i="11"/>
  <c r="G51" i="11" s="1"/>
  <c r="F41" i="11"/>
  <c r="F51" i="11" s="1"/>
  <c r="E41" i="11"/>
  <c r="E51" i="11" s="1"/>
  <c r="D41" i="11"/>
  <c r="D51" i="11" s="1"/>
  <c r="C41" i="11"/>
  <c r="C51" i="11" s="1"/>
  <c r="B41" i="11"/>
  <c r="B51" i="11" s="1"/>
  <c r="G5" i="11"/>
  <c r="G6" i="11" s="1"/>
  <c r="B5" i="11"/>
  <c r="B6" i="11" s="1"/>
  <c r="H4" i="11"/>
  <c r="J4" i="11" s="1"/>
  <c r="J5" i="11" s="1"/>
  <c r="I3" i="11"/>
  <c r="D49" i="11" l="1"/>
  <c r="E49" i="11"/>
  <c r="G49" i="11"/>
  <c r="B49" i="11"/>
  <c r="F6" i="5"/>
  <c r="F7" i="5"/>
  <c r="BT13" i="5"/>
  <c r="BT8" i="5"/>
  <c r="BT12" i="5"/>
  <c r="BT9" i="5"/>
  <c r="P52" i="5" s="1"/>
  <c r="BT10" i="5"/>
  <c r="P53" i="5" s="1"/>
  <c r="BT14" i="5"/>
  <c r="BT11" i="5"/>
  <c r="P54" i="5" s="1"/>
  <c r="Q54" i="5" s="1"/>
  <c r="AK5" i="5"/>
  <c r="AK3" i="5"/>
  <c r="P73" i="5" s="1"/>
  <c r="BI30" i="5"/>
  <c r="BK29" i="5"/>
  <c r="P37" i="5"/>
  <c r="V37" i="5" s="1"/>
  <c r="P32" i="5"/>
  <c r="V32" i="5" s="1"/>
  <c r="P33" i="5"/>
  <c r="P34" i="5"/>
  <c r="P35" i="5"/>
  <c r="P36" i="5"/>
  <c r="V36" i="5" s="1"/>
  <c r="P31" i="5"/>
  <c r="V31" i="5" s="1"/>
  <c r="P17" i="5"/>
  <c r="P18" i="5" s="1"/>
  <c r="Q18" i="5" s="1"/>
  <c r="P121" i="5"/>
  <c r="Q121" i="5" s="1"/>
  <c r="O122" i="5"/>
  <c r="P122" i="5" s="1"/>
  <c r="Q122" i="5" s="1"/>
  <c r="P127" i="5"/>
  <c r="Q127" i="5" s="1"/>
  <c r="O128" i="5"/>
  <c r="P128" i="5" s="1"/>
  <c r="Q128" i="5" s="1"/>
  <c r="P133" i="5"/>
  <c r="Q133" i="5" s="1"/>
  <c r="O134" i="5"/>
  <c r="P134" i="5" s="1"/>
  <c r="Q134" i="5" s="1"/>
  <c r="P139" i="5"/>
  <c r="Q139" i="5" s="1"/>
  <c r="O140" i="5"/>
  <c r="P140" i="5" s="1"/>
  <c r="Q140" i="5" s="1"/>
  <c r="P145" i="5"/>
  <c r="Q145" i="5" s="1"/>
  <c r="O146" i="5"/>
  <c r="O3" i="5"/>
  <c r="B50" i="11"/>
  <c r="C50" i="11"/>
  <c r="D50" i="11"/>
  <c r="E50" i="11"/>
  <c r="F50" i="11"/>
  <c r="G50" i="11"/>
  <c r="B7" i="11"/>
  <c r="C6" i="11"/>
  <c r="G7" i="11"/>
  <c r="H6" i="11"/>
  <c r="I4" i="11"/>
  <c r="C5" i="11"/>
  <c r="H5" i="11"/>
  <c r="R54" i="5" l="1"/>
  <c r="R53" i="5"/>
  <c r="Q53" i="5"/>
  <c r="R52" i="5"/>
  <c r="Q52" i="5"/>
  <c r="P51" i="5"/>
  <c r="BU5" i="5"/>
  <c r="BW5" i="5" s="1"/>
  <c r="R18" i="5"/>
  <c r="Q17" i="5"/>
  <c r="R17" i="5"/>
  <c r="BI31" i="5"/>
  <c r="BK30" i="5"/>
  <c r="V35" i="5"/>
  <c r="P23" i="5"/>
  <c r="V34" i="5"/>
  <c r="P22" i="5"/>
  <c r="V33" i="5"/>
  <c r="P21" i="5"/>
  <c r="P20" i="5"/>
  <c r="P146" i="5"/>
  <c r="Q146" i="5" s="1"/>
  <c r="O147" i="5"/>
  <c r="O4" i="5"/>
  <c r="P79" i="5"/>
  <c r="P81" i="5"/>
  <c r="P82" i="5"/>
  <c r="P83" i="5"/>
  <c r="P80" i="5"/>
  <c r="P75" i="5"/>
  <c r="P76" i="5"/>
  <c r="P77" i="5"/>
  <c r="P74" i="5"/>
  <c r="V72" i="5"/>
  <c r="P78" i="5"/>
  <c r="P84" i="5"/>
  <c r="G8" i="11"/>
  <c r="H7" i="11"/>
  <c r="B8" i="11"/>
  <c r="C7" i="11"/>
  <c r="X31" i="5" l="1"/>
  <c r="P56" i="5"/>
  <c r="P58" i="5"/>
  <c r="P60" i="5"/>
  <c r="P62" i="5"/>
  <c r="P64" i="5"/>
  <c r="P66" i="5"/>
  <c r="P68" i="5"/>
  <c r="P70" i="5"/>
  <c r="P57" i="5"/>
  <c r="P59" i="5"/>
  <c r="P61" i="5"/>
  <c r="P63" i="5"/>
  <c r="P65" i="5"/>
  <c r="P67" i="5"/>
  <c r="P69" i="5"/>
  <c r="P55" i="5"/>
  <c r="R51" i="5"/>
  <c r="Q51" i="5"/>
  <c r="BI32" i="5"/>
  <c r="BK31" i="5"/>
  <c r="P90" i="5"/>
  <c r="Q90" i="5" s="1"/>
  <c r="P147" i="5"/>
  <c r="Q147" i="5" s="1"/>
  <c r="O148" i="5"/>
  <c r="P86" i="5"/>
  <c r="P87" i="5"/>
  <c r="Q87" i="5" s="1"/>
  <c r="P88" i="5"/>
  <c r="P89" i="5"/>
  <c r="R79" i="5"/>
  <c r="Q79" i="5"/>
  <c r="Q80" i="5"/>
  <c r="R80" i="5"/>
  <c r="Q81" i="5"/>
  <c r="R81" i="5"/>
  <c r="Q82" i="5"/>
  <c r="R82" i="5"/>
  <c r="Q83" i="5"/>
  <c r="R83" i="5"/>
  <c r="Q84" i="5"/>
  <c r="R84" i="5"/>
  <c r="R78" i="5"/>
  <c r="Q78" i="5"/>
  <c r="B9" i="11"/>
  <c r="C8" i="11"/>
  <c r="G9" i="11"/>
  <c r="H8" i="11"/>
  <c r="Q69" i="5" l="1"/>
  <c r="R69" i="5"/>
  <c r="Q65" i="5"/>
  <c r="R65" i="5"/>
  <c r="Q61" i="5"/>
  <c r="R61" i="5"/>
  <c r="Q57" i="5"/>
  <c r="R57" i="5"/>
  <c r="Q68" i="5"/>
  <c r="R68" i="5"/>
  <c r="Q64" i="5"/>
  <c r="R64" i="5"/>
  <c r="Q60" i="5"/>
  <c r="R60" i="5"/>
  <c r="Q56" i="5"/>
  <c r="R56" i="5"/>
  <c r="Q55" i="5"/>
  <c r="R55" i="5"/>
  <c r="Q67" i="5"/>
  <c r="R67" i="5"/>
  <c r="Q63" i="5"/>
  <c r="R63" i="5"/>
  <c r="Q59" i="5"/>
  <c r="R59" i="5"/>
  <c r="Q70" i="5"/>
  <c r="R70" i="5"/>
  <c r="Q66" i="5"/>
  <c r="R66" i="5"/>
  <c r="Q62" i="5"/>
  <c r="R62" i="5"/>
  <c r="Q58" i="5"/>
  <c r="R58" i="5"/>
  <c r="BI33" i="5"/>
  <c r="BK32" i="5"/>
  <c r="P148" i="5"/>
  <c r="Q148" i="5" s="1"/>
  <c r="O149" i="5"/>
  <c r="P85" i="5"/>
  <c r="Q85" i="5" s="1"/>
  <c r="G10" i="11"/>
  <c r="H9" i="11"/>
  <c r="B10" i="11"/>
  <c r="C9" i="11"/>
  <c r="I71" i="5" l="1"/>
  <c r="BI34" i="5"/>
  <c r="BK33" i="5"/>
  <c r="P149" i="5"/>
  <c r="Q149" i="5" s="1"/>
  <c r="O150" i="5"/>
  <c r="B11" i="11"/>
  <c r="C10" i="11"/>
  <c r="G11" i="11"/>
  <c r="H10" i="11"/>
  <c r="P150" i="5" l="1"/>
  <c r="Q150" i="5" s="1"/>
  <c r="O152" i="5"/>
  <c r="BI35" i="5"/>
  <c r="BK34" i="5"/>
  <c r="G12" i="11"/>
  <c r="H11" i="11"/>
  <c r="B12" i="11"/>
  <c r="C11" i="11"/>
  <c r="BI36" i="5" l="1"/>
  <c r="BK35" i="5"/>
  <c r="O153" i="5"/>
  <c r="P152" i="5"/>
  <c r="Q152" i="5" s="1"/>
  <c r="B13" i="11"/>
  <c r="C12" i="11"/>
  <c r="G13" i="11"/>
  <c r="H12" i="11"/>
  <c r="P153" i="5" l="1"/>
  <c r="Q153" i="5" s="1"/>
  <c r="O154" i="5"/>
  <c r="BI37" i="5"/>
  <c r="BK36" i="5"/>
  <c r="G14" i="11"/>
  <c r="H13" i="11"/>
  <c r="B14" i="11"/>
  <c r="C13" i="11"/>
  <c r="BI38" i="5" l="1"/>
  <c r="BK37" i="5"/>
  <c r="P154" i="5"/>
  <c r="Q154" i="5" s="1"/>
  <c r="O155" i="5"/>
  <c r="B15" i="11"/>
  <c r="C14" i="11"/>
  <c r="G15" i="11"/>
  <c r="H14" i="11"/>
  <c r="P155" i="5" l="1"/>
  <c r="Q155" i="5" s="1"/>
  <c r="O156" i="5"/>
  <c r="BI39" i="5"/>
  <c r="BK38" i="5"/>
  <c r="G16" i="11"/>
  <c r="H15" i="11"/>
  <c r="B16" i="11"/>
  <c r="C15" i="11"/>
  <c r="BI40" i="5" l="1"/>
  <c r="BK39" i="5"/>
  <c r="P156" i="5"/>
  <c r="Q156" i="5" s="1"/>
  <c r="O157" i="5"/>
  <c r="B17" i="11"/>
  <c r="C16" i="11"/>
  <c r="G17" i="11"/>
  <c r="H16" i="11"/>
  <c r="P157" i="5" l="1"/>
  <c r="Q157" i="5" s="1"/>
  <c r="O158" i="5"/>
  <c r="BI17" i="5"/>
  <c r="BI41" i="5"/>
  <c r="BK41" i="5" s="1"/>
  <c r="BK40" i="5"/>
  <c r="G18" i="11"/>
  <c r="H17" i="11"/>
  <c r="B18" i="11"/>
  <c r="C17" i="11"/>
  <c r="BI18" i="5" l="1"/>
  <c r="BK17" i="5"/>
  <c r="P158" i="5"/>
  <c r="Q158" i="5" s="1"/>
  <c r="O159" i="5"/>
  <c r="B19" i="11"/>
  <c r="C18" i="11"/>
  <c r="G19" i="11"/>
  <c r="H18" i="11"/>
  <c r="P159" i="5" l="1"/>
  <c r="Q159" i="5" s="1"/>
  <c r="O160" i="5"/>
  <c r="BI19" i="5"/>
  <c r="BK18" i="5"/>
  <c r="G20" i="11"/>
  <c r="H19" i="11"/>
  <c r="B20" i="11"/>
  <c r="C19" i="11"/>
  <c r="BI20" i="5" l="1"/>
  <c r="BK19" i="5"/>
  <c r="P160" i="5"/>
  <c r="Q160" i="5" s="1"/>
  <c r="O161" i="5"/>
  <c r="B21" i="11"/>
  <c r="C20" i="11"/>
  <c r="G21" i="11"/>
  <c r="H20" i="11"/>
  <c r="P161" i="5" l="1"/>
  <c r="Q161" i="5" s="1"/>
  <c r="O162" i="5"/>
  <c r="BI21" i="5"/>
  <c r="BK20" i="5"/>
  <c r="G22" i="11"/>
  <c r="H21" i="11"/>
  <c r="B22" i="11"/>
  <c r="C21" i="11"/>
  <c r="BI22" i="5" l="1"/>
  <c r="BK21" i="5"/>
  <c r="P162" i="5"/>
  <c r="Q162" i="5" s="1"/>
  <c r="O163" i="5"/>
  <c r="B23" i="11"/>
  <c r="C22" i="11"/>
  <c r="G23" i="11"/>
  <c r="H22" i="11"/>
  <c r="P163" i="5" l="1"/>
  <c r="Q163" i="5" s="1"/>
  <c r="O164" i="5"/>
  <c r="BI23" i="5"/>
  <c r="BK22" i="5"/>
  <c r="G24" i="11"/>
  <c r="H23" i="11"/>
  <c r="B24" i="11"/>
  <c r="C23" i="11"/>
  <c r="BI24" i="5" l="1"/>
  <c r="BK23" i="5"/>
  <c r="P164" i="5"/>
  <c r="Q164" i="5" s="1"/>
  <c r="O165" i="5"/>
  <c r="B25" i="11"/>
  <c r="C24" i="11"/>
  <c r="G25" i="11"/>
  <c r="H24" i="11"/>
  <c r="P165" i="5" l="1"/>
  <c r="Q165" i="5" s="1"/>
  <c r="O166" i="5"/>
  <c r="BI25" i="5"/>
  <c r="BK25" i="5" s="1"/>
  <c r="BK24" i="5"/>
  <c r="G26" i="11"/>
  <c r="H25" i="11"/>
  <c r="B26" i="11"/>
  <c r="C25" i="11"/>
  <c r="P166" i="5" l="1"/>
  <c r="Q166" i="5" s="1"/>
  <c r="O167" i="5"/>
  <c r="B27" i="11"/>
  <c r="C26" i="11"/>
  <c r="G27" i="11"/>
  <c r="H26" i="11"/>
  <c r="P167" i="5" l="1"/>
  <c r="Q167" i="5" s="1"/>
  <c r="O168" i="5"/>
  <c r="G28" i="11"/>
  <c r="H27" i="11"/>
  <c r="B28" i="11"/>
  <c r="C27" i="11"/>
  <c r="P168" i="5" l="1"/>
  <c r="Q168" i="5" s="1"/>
  <c r="O169" i="5"/>
  <c r="B29" i="11"/>
  <c r="C28" i="11"/>
  <c r="G29" i="11"/>
  <c r="H28" i="11"/>
  <c r="P169" i="5" l="1"/>
  <c r="Q169" i="5" s="1"/>
  <c r="O170" i="5"/>
  <c r="G30" i="11"/>
  <c r="H29" i="11"/>
  <c r="B30" i="11"/>
  <c r="C29" i="11"/>
  <c r="P170" i="5" l="1"/>
  <c r="Q170" i="5" s="1"/>
  <c r="O171" i="5"/>
  <c r="B31" i="11"/>
  <c r="C30" i="11"/>
  <c r="G31" i="11"/>
  <c r="H30" i="11"/>
  <c r="P171" i="5" l="1"/>
  <c r="Q171" i="5" s="1"/>
  <c r="O172" i="5"/>
  <c r="G32" i="11"/>
  <c r="H31" i="11"/>
  <c r="B32" i="11"/>
  <c r="C31" i="11"/>
  <c r="P172" i="5" l="1"/>
  <c r="Q172" i="5" s="1"/>
  <c r="O173" i="5"/>
  <c r="B33" i="11"/>
  <c r="C33" i="11" s="1"/>
  <c r="C32" i="11"/>
  <c r="G33" i="11"/>
  <c r="H33" i="11" s="1"/>
  <c r="H32" i="11"/>
  <c r="P173" i="5" l="1"/>
  <c r="Q173" i="5" s="1"/>
  <c r="O174" i="5"/>
  <c r="Q48" i="5"/>
  <c r="P15" i="5"/>
  <c r="Q15" i="5" s="1"/>
  <c r="P14" i="5"/>
  <c r="Q14" i="5" s="1"/>
  <c r="R87" i="5"/>
  <c r="R73" i="5"/>
  <c r="G97" i="5"/>
  <c r="G98" i="5" s="1"/>
  <c r="G99" i="5" s="1"/>
  <c r="G100" i="5" s="1"/>
  <c r="G101" i="5" s="1"/>
  <c r="G102" i="5" s="1"/>
  <c r="G103" i="5" s="1"/>
  <c r="G104" i="5" s="1"/>
  <c r="G105" i="5" s="1"/>
  <c r="G106" i="5" s="1"/>
  <c r="G107" i="5" s="1"/>
  <c r="G108" i="5" s="1"/>
  <c r="G109" i="5" s="1"/>
  <c r="G110" i="5" s="1"/>
  <c r="G111" i="5" s="1"/>
  <c r="G112" i="5" s="1"/>
  <c r="G113" i="5" s="1"/>
  <c r="G114" i="5" s="1"/>
  <c r="G115" i="5" s="1"/>
  <c r="G116" i="5" s="1"/>
  <c r="G117" i="5" s="1"/>
  <c r="G118" i="5" s="1"/>
  <c r="G119" i="5" s="1"/>
  <c r="G120" i="5" s="1"/>
  <c r="G121" i="5" s="1"/>
  <c r="G122" i="5" s="1"/>
  <c r="G123" i="5" s="1"/>
  <c r="G124" i="5" s="1"/>
  <c r="G125" i="5" s="1"/>
  <c r="G126" i="5" s="1"/>
  <c r="G127" i="5" s="1"/>
  <c r="G128" i="5" s="1"/>
  <c r="G129" i="5" s="1"/>
  <c r="G130" i="5" s="1"/>
  <c r="G131" i="5" s="1"/>
  <c r="G132" i="5" s="1"/>
  <c r="G133" i="5" s="1"/>
  <c r="G134" i="5" s="1"/>
  <c r="G135" i="5" s="1"/>
  <c r="G136" i="5" s="1"/>
  <c r="G137" i="5" s="1"/>
  <c r="G138" i="5" s="1"/>
  <c r="G139" i="5" s="1"/>
  <c r="G140" i="5" s="1"/>
  <c r="G141" i="5" s="1"/>
  <c r="G142" i="5" s="1"/>
  <c r="G143" i="5" s="1"/>
  <c r="G144" i="5" s="1"/>
  <c r="G145" i="5" s="1"/>
  <c r="G146" i="5" s="1"/>
  <c r="G147" i="5" s="1"/>
  <c r="G148" i="5" s="1"/>
  <c r="G149" i="5" s="1"/>
  <c r="G150" i="5" s="1"/>
  <c r="G152" i="5" s="1"/>
  <c r="G153" i="5" s="1"/>
  <c r="G154" i="5" s="1"/>
  <c r="G155" i="5" s="1"/>
  <c r="G156" i="5" s="1"/>
  <c r="G157" i="5" s="1"/>
  <c r="G158" i="5" s="1"/>
  <c r="G159" i="5" s="1"/>
  <c r="G160" i="5" s="1"/>
  <c r="G161" i="5" s="1"/>
  <c r="G162" i="5" s="1"/>
  <c r="G163" i="5" s="1"/>
  <c r="G164" i="5" s="1"/>
  <c r="G165" i="5" s="1"/>
  <c r="G166" i="5" s="1"/>
  <c r="G167" i="5" s="1"/>
  <c r="G168" i="5" s="1"/>
  <c r="G169" i="5" s="1"/>
  <c r="G170" i="5" s="1"/>
  <c r="G171" i="5" s="1"/>
  <c r="G172" i="5" s="1"/>
  <c r="G173" i="5" s="1"/>
  <c r="G174" i="5" s="1"/>
  <c r="G175" i="5" s="1"/>
  <c r="G176" i="5" s="1"/>
  <c r="G177" i="5" s="1"/>
  <c r="G178" i="5" s="1"/>
  <c r="G179" i="5" s="1"/>
  <c r="G180" i="5" s="1"/>
  <c r="G181" i="5" s="1"/>
  <c r="H97" i="5"/>
  <c r="H98" i="5"/>
  <c r="H99" i="5"/>
  <c r="H100" i="5"/>
  <c r="H101" i="5" s="1"/>
  <c r="H102" i="5" s="1"/>
  <c r="H103" i="5" s="1"/>
  <c r="H104" i="5" s="1"/>
  <c r="H105" i="5" s="1"/>
  <c r="H106" i="5" s="1"/>
  <c r="H107" i="5" s="1"/>
  <c r="H108" i="5" s="1"/>
  <c r="H109" i="5" s="1"/>
  <c r="H110" i="5" s="1"/>
  <c r="H111" i="5" s="1"/>
  <c r="H112" i="5" s="1"/>
  <c r="H113" i="5" s="1"/>
  <c r="H114" i="5" s="1"/>
  <c r="H115" i="5" s="1"/>
  <c r="H116" i="5" s="1"/>
  <c r="H117" i="5" s="1"/>
  <c r="H118" i="5" s="1"/>
  <c r="H119" i="5" s="1"/>
  <c r="H120" i="5" s="1"/>
  <c r="H121" i="5" s="1"/>
  <c r="H122" i="5" s="1"/>
  <c r="H123" i="5" s="1"/>
  <c r="H124" i="5" s="1"/>
  <c r="H125" i="5" s="1"/>
  <c r="H126" i="5" s="1"/>
  <c r="H127" i="5" s="1"/>
  <c r="H128" i="5" s="1"/>
  <c r="H129" i="5" s="1"/>
  <c r="H130" i="5" s="1"/>
  <c r="H131" i="5" s="1"/>
  <c r="H132" i="5" s="1"/>
  <c r="H133" i="5" s="1"/>
  <c r="H134" i="5" s="1"/>
  <c r="H135" i="5" s="1"/>
  <c r="H136" i="5" s="1"/>
  <c r="H137" i="5" s="1"/>
  <c r="H138" i="5" s="1"/>
  <c r="H139" i="5" s="1"/>
  <c r="H140" i="5" s="1"/>
  <c r="H141" i="5" s="1"/>
  <c r="H142" i="5" s="1"/>
  <c r="H143" i="5" s="1"/>
  <c r="H144" i="5" s="1"/>
  <c r="H145" i="5" s="1"/>
  <c r="H146" i="5" s="1"/>
  <c r="H147" i="5" s="1"/>
  <c r="H148" i="5" s="1"/>
  <c r="H149" i="5" s="1"/>
  <c r="H150" i="5" s="1"/>
  <c r="H152" i="5" s="1"/>
  <c r="H153" i="5" s="1"/>
  <c r="H154" i="5" s="1"/>
  <c r="H155" i="5" s="1"/>
  <c r="H156" i="5" s="1"/>
  <c r="H157" i="5" s="1"/>
  <c r="H158" i="5" s="1"/>
  <c r="H159" i="5" s="1"/>
  <c r="H160" i="5" s="1"/>
  <c r="H161" i="5" s="1"/>
  <c r="H162" i="5" s="1"/>
  <c r="H163" i="5" s="1"/>
  <c r="H164" i="5" s="1"/>
  <c r="H165" i="5" s="1"/>
  <c r="H166" i="5" s="1"/>
  <c r="H167" i="5" s="1"/>
  <c r="H168" i="5" s="1"/>
  <c r="H169" i="5" s="1"/>
  <c r="H170" i="5" s="1"/>
  <c r="H171" i="5" s="1"/>
  <c r="H172" i="5" s="1"/>
  <c r="H173" i="5" s="1"/>
  <c r="H174" i="5" s="1"/>
  <c r="H175" i="5" s="1"/>
  <c r="H176" i="5" s="1"/>
  <c r="H177" i="5" s="1"/>
  <c r="H178" i="5" s="1"/>
  <c r="H179" i="5" s="1"/>
  <c r="H180" i="5" s="1"/>
  <c r="H181" i="5" s="1"/>
  <c r="H182" i="5" s="1"/>
  <c r="H183" i="5" s="1"/>
  <c r="H184" i="5" s="1"/>
  <c r="H185" i="5" s="1"/>
  <c r="H186" i="5" s="1"/>
  <c r="L51" i="5"/>
  <c r="M51" i="5" s="1"/>
  <c r="F97" i="5"/>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E98" i="5"/>
  <c r="E99" i="5" s="1"/>
  <c r="E100" i="5" s="1"/>
  <c r="E101" i="5" s="1"/>
  <c r="E102" i="5" s="1"/>
  <c r="E103" i="5" s="1"/>
  <c r="E104" i="5" s="1"/>
  <c r="E105" i="5" s="1"/>
  <c r="E106" i="5" s="1"/>
  <c r="E107" i="5" s="1"/>
  <c r="E108" i="5" s="1"/>
  <c r="E109" i="5" s="1"/>
  <c r="E110" i="5" s="1"/>
  <c r="E111" i="5" s="1"/>
  <c r="E112" i="5" s="1"/>
  <c r="E113" i="5" s="1"/>
  <c r="E114" i="5" s="1"/>
  <c r="E115" i="5" s="1"/>
  <c r="E116" i="5" s="1"/>
  <c r="E117" i="5" s="1"/>
  <c r="E118" i="5" s="1"/>
  <c r="E119" i="5" s="1"/>
  <c r="E120" i="5" s="1"/>
  <c r="E121" i="5" s="1"/>
  <c r="E122" i="5" s="1"/>
  <c r="E123" i="5" s="1"/>
  <c r="E124" i="5" s="1"/>
  <c r="E125" i="5" s="1"/>
  <c r="E126" i="5" s="1"/>
  <c r="E127" i="5" s="1"/>
  <c r="E128" i="5" s="1"/>
  <c r="E129" i="5" s="1"/>
  <c r="E130" i="5" s="1"/>
  <c r="E131" i="5" s="1"/>
  <c r="E132" i="5" s="1"/>
  <c r="E133" i="5" s="1"/>
  <c r="E134" i="5" s="1"/>
  <c r="E135" i="5" s="1"/>
  <c r="E136" i="5" s="1"/>
  <c r="E137" i="5" s="1"/>
  <c r="E138" i="5" s="1"/>
  <c r="E139" i="5" s="1"/>
  <c r="E140" i="5" s="1"/>
  <c r="E141" i="5" s="1"/>
  <c r="E142" i="5" s="1"/>
  <c r="E143" i="5" s="1"/>
  <c r="E144" i="5" s="1"/>
  <c r="E145" i="5" s="1"/>
  <c r="E146" i="5" s="1"/>
  <c r="E147" i="5" s="1"/>
  <c r="E148" i="5" s="1"/>
  <c r="E149" i="5" s="1"/>
  <c r="E150" i="5" s="1"/>
  <c r="E152" i="5" s="1"/>
  <c r="E153" i="5" s="1"/>
  <c r="E154" i="5" s="1"/>
  <c r="E155" i="5" s="1"/>
  <c r="E156" i="5" s="1"/>
  <c r="E157" i="5" s="1"/>
  <c r="E158" i="5" s="1"/>
  <c r="E159" i="5" s="1"/>
  <c r="E160" i="5" s="1"/>
  <c r="E161" i="5" s="1"/>
  <c r="E162" i="5" s="1"/>
  <c r="E163" i="5" s="1"/>
  <c r="E164" i="5" s="1"/>
  <c r="E165" i="5" s="1"/>
  <c r="E166" i="5" s="1"/>
  <c r="E167" i="5" s="1"/>
  <c r="E168" i="5" s="1"/>
  <c r="E169" i="5" s="1"/>
  <c r="E170" i="5" s="1"/>
  <c r="E171" i="5" s="1"/>
  <c r="E172" i="5" s="1"/>
  <c r="E173" i="5" s="1"/>
  <c r="E174" i="5" s="1"/>
  <c r="E175" i="5" s="1"/>
  <c r="E176" i="5" s="1"/>
  <c r="E177" i="5" s="1"/>
  <c r="E178" i="5" s="1"/>
  <c r="E179" i="5" s="1"/>
  <c r="E180" i="5" s="1"/>
  <c r="E181" i="5" s="1"/>
  <c r="E182" i="5" s="1"/>
  <c r="E183" i="5" s="1"/>
  <c r="E184" i="5" s="1"/>
  <c r="E185" i="5" s="1"/>
  <c r="E186" i="5" s="1"/>
  <c r="E187" i="5" s="1"/>
  <c r="E188" i="5" s="1"/>
  <c r="E189" i="5" s="1"/>
  <c r="E190" i="5" s="1"/>
  <c r="E191" i="5" s="1"/>
  <c r="L50" i="5"/>
  <c r="L49" i="5"/>
  <c r="M49" i="5" s="1"/>
  <c r="R48" i="5"/>
  <c r="R47" i="5"/>
  <c r="P44" i="5"/>
  <c r="P43" i="5"/>
  <c r="P41" i="5"/>
  <c r="L37" i="5"/>
  <c r="L36" i="5"/>
  <c r="L35" i="5"/>
  <c r="L34" i="5"/>
  <c r="W5" i="5"/>
  <c r="R5" i="5" s="1"/>
  <c r="F1" i="5"/>
  <c r="H187" i="5" l="1"/>
  <c r="H188" i="5" s="1"/>
  <c r="H189" i="5" s="1"/>
  <c r="H190" i="5" s="1"/>
  <c r="H191" i="5" s="1"/>
  <c r="P72" i="5"/>
  <c r="R14" i="5"/>
  <c r="R15" i="5"/>
  <c r="F182" i="5"/>
  <c r="F183" i="5" s="1"/>
  <c r="F184" i="5" s="1"/>
  <c r="F185" i="5" s="1"/>
  <c r="F186" i="5" s="1"/>
  <c r="F187" i="5" s="1"/>
  <c r="F188" i="5" s="1"/>
  <c r="F189" i="5" s="1"/>
  <c r="F190" i="5" s="1"/>
  <c r="F191" i="5" s="1"/>
  <c r="G182" i="5"/>
  <c r="G183" i="5" s="1"/>
  <c r="G184" i="5" s="1"/>
  <c r="G185" i="5" s="1"/>
  <c r="G186" i="5" s="1"/>
  <c r="P174" i="5"/>
  <c r="Q174" i="5" s="1"/>
  <c r="O175" i="5"/>
  <c r="M50" i="5"/>
  <c r="Q50" i="5" s="1"/>
  <c r="R50" i="5"/>
  <c r="BG2" i="5"/>
  <c r="BJ3" i="5" s="1"/>
  <c r="R21" i="5"/>
  <c r="R22" i="5"/>
  <c r="R23" i="5"/>
  <c r="R20" i="5"/>
  <c r="Q21" i="5"/>
  <c r="Q22" i="5"/>
  <c r="Q23" i="5"/>
  <c r="Q20" i="5"/>
  <c r="T5" i="5"/>
  <c r="C6" i="5" s="1"/>
  <c r="R28" i="5" s="1"/>
  <c r="R32" i="5"/>
  <c r="R33" i="5"/>
  <c r="R34" i="5"/>
  <c r="R35" i="5"/>
  <c r="R36" i="5"/>
  <c r="R37" i="5"/>
  <c r="R31" i="5"/>
  <c r="Q32" i="5"/>
  <c r="Q33" i="5"/>
  <c r="Q31" i="5"/>
  <c r="M34" i="5"/>
  <c r="M35" i="5" s="1"/>
  <c r="M36" i="5" s="1"/>
  <c r="M37" i="5" s="1"/>
  <c r="Q37" i="5" s="1"/>
  <c r="X5" i="5"/>
  <c r="P49" i="5"/>
  <c r="R41" i="5"/>
  <c r="R43" i="5"/>
  <c r="R44" i="5"/>
  <c r="T3" i="5"/>
  <c r="Q41" i="5"/>
  <c r="Q43" i="5"/>
  <c r="Q44" i="5"/>
  <c r="G187" i="5" l="1"/>
  <c r="G188" i="5" s="1"/>
  <c r="G189" i="5" s="1"/>
  <c r="G190" i="5" s="1"/>
  <c r="G191" i="5" s="1"/>
  <c r="P71" i="5"/>
  <c r="W31" i="5"/>
  <c r="P175" i="5"/>
  <c r="Q175" i="5" s="1"/>
  <c r="O176" i="5"/>
  <c r="BF6" i="5"/>
  <c r="BH11" i="5" s="1"/>
  <c r="BH12" i="5" s="1"/>
  <c r="G6" i="5" s="1"/>
  <c r="Q49" i="5"/>
  <c r="R49" i="5"/>
  <c r="Q29" i="5"/>
  <c r="R29" i="5"/>
  <c r="Q36" i="5"/>
  <c r="Q35" i="5"/>
  <c r="Q34" i="5"/>
  <c r="Q38" i="5"/>
  <c r="R38" i="5"/>
  <c r="P176" i="5" l="1"/>
  <c r="Q176" i="5" s="1"/>
  <c r="O177" i="5"/>
  <c r="L71" i="5"/>
  <c r="R71" i="5" s="1"/>
  <c r="R72" i="5" s="1"/>
  <c r="F10" i="5" s="1"/>
  <c r="P177" i="5" l="1"/>
  <c r="Q177" i="5" s="1"/>
  <c r="O178" i="5"/>
  <c r="M71" i="5"/>
  <c r="Q71" i="5" s="1"/>
  <c r="Q72" i="5" l="1"/>
  <c r="F11" i="5" s="1"/>
  <c r="P178" i="5"/>
  <c r="Q178" i="5" s="1"/>
  <c r="O179" i="5"/>
  <c r="I72" i="5"/>
  <c r="L72" i="5" s="1"/>
  <c r="M72" i="5" s="1"/>
  <c r="L2" i="4"/>
  <c r="M2" i="4" s="1"/>
  <c r="B8" i="4"/>
  <c r="D8" i="4" s="1"/>
  <c r="C8" i="4"/>
  <c r="K4" i="4" s="1"/>
  <c r="A3" i="4"/>
  <c r="E2" i="4"/>
  <c r="R5" i="4"/>
  <c r="T5" i="4" s="1"/>
  <c r="Q5" i="4"/>
  <c r="S5" i="4" s="1"/>
  <c r="U5" i="4" s="1"/>
  <c r="S4" i="4"/>
  <c r="U4" i="4" s="1"/>
  <c r="S3" i="4"/>
  <c r="P3" i="4" s="1"/>
  <c r="S2" i="4"/>
  <c r="U2" i="4" s="1"/>
  <c r="R4" i="4"/>
  <c r="R3" i="4"/>
  <c r="R2" i="4"/>
  <c r="T2" i="4" s="1"/>
  <c r="V2" i="4" s="1"/>
  <c r="T3" i="4"/>
  <c r="V3" i="4" s="1"/>
  <c r="T4" i="4"/>
  <c r="V4" i="4" s="1"/>
  <c r="I4" i="4"/>
  <c r="F2" i="4"/>
  <c r="L4" i="4" l="1"/>
  <c r="M4" i="4"/>
  <c r="U3" i="4"/>
  <c r="P179" i="5"/>
  <c r="Q179" i="5" s="1"/>
  <c r="O180" i="5"/>
  <c r="P2" i="4"/>
  <c r="O5" i="4"/>
  <c r="P4" i="4"/>
  <c r="E3" i="4"/>
  <c r="F3" i="4" s="1"/>
  <c r="P180" i="5" l="1"/>
  <c r="Q180" i="5" s="1"/>
  <c r="O181" i="5"/>
  <c r="Q73" i="5"/>
  <c r="R75" i="5"/>
  <c r="Q75" i="5"/>
  <c r="Q74" i="5"/>
  <c r="R74" i="5"/>
  <c r="I10" i="5"/>
  <c r="Q28" i="5"/>
  <c r="P42" i="5"/>
  <c r="P30" i="5"/>
  <c r="P45" i="5"/>
  <c r="P40" i="5"/>
  <c r="P39" i="5"/>
  <c r="J10" i="5"/>
  <c r="P46" i="5"/>
  <c r="P24" i="5"/>
  <c r="Q24" i="5" s="1"/>
  <c r="E11" i="5"/>
  <c r="E10" i="5"/>
  <c r="K10" i="5"/>
  <c r="P181" i="5" l="1"/>
  <c r="Q181" i="5" s="1"/>
  <c r="O182" i="5"/>
  <c r="R24" i="5"/>
  <c r="R46" i="5"/>
  <c r="Q46" i="5"/>
  <c r="P25" i="5"/>
  <c r="R85" i="5"/>
  <c r="R39" i="5"/>
  <c r="Q39" i="5"/>
  <c r="R40" i="5"/>
  <c r="Q40" i="5"/>
  <c r="R45" i="5"/>
  <c r="Q45" i="5"/>
  <c r="R30" i="5"/>
  <c r="Q30" i="5"/>
  <c r="R42" i="5"/>
  <c r="Q42" i="5"/>
  <c r="Q76" i="5"/>
  <c r="R76" i="5"/>
  <c r="P182" i="5" l="1"/>
  <c r="Q182" i="5" s="1"/>
  <c r="O183" i="5"/>
  <c r="Q25" i="5"/>
  <c r="R25" i="5"/>
  <c r="Q86" i="5"/>
  <c r="R86" i="5"/>
  <c r="Q77" i="5"/>
  <c r="R77" i="5"/>
  <c r="P26" i="5"/>
  <c r="D11" i="5"/>
  <c r="D10" i="5"/>
  <c r="P183" i="5" l="1"/>
  <c r="Q183" i="5" s="1"/>
  <c r="O184" i="5"/>
  <c r="Q26" i="5"/>
  <c r="R26" i="5"/>
  <c r="P27" i="5"/>
  <c r="P184" i="5" l="1"/>
  <c r="Q184" i="5" s="1"/>
  <c r="O185" i="5"/>
  <c r="Q27" i="5"/>
  <c r="R27" i="5"/>
  <c r="Q88" i="5"/>
  <c r="R88" i="5"/>
  <c r="P185" i="5" l="1"/>
  <c r="Q185" i="5" s="1"/>
  <c r="O186" i="5"/>
  <c r="L3" i="5" s="1"/>
  <c r="R90" i="5"/>
  <c r="Q89" i="5"/>
  <c r="G11" i="5" s="1"/>
  <c r="R89" i="5"/>
  <c r="G10" i="5" l="1"/>
  <c r="P186" i="5"/>
  <c r="Q186" i="5" s="1"/>
  <c r="O187" i="5"/>
  <c r="C10" i="5"/>
  <c r="C11" i="5"/>
  <c r="M3" i="5" l="1"/>
  <c r="N3" i="5" s="1"/>
  <c r="AM3" i="5"/>
  <c r="AM4" i="5" s="1"/>
  <c r="P3" i="5"/>
  <c r="P187" i="5"/>
  <c r="Q187" i="5" s="1"/>
  <c r="O188" i="5"/>
  <c r="L4" i="5"/>
  <c r="P16" i="5"/>
  <c r="Q16" i="5" l="1"/>
  <c r="R16" i="5"/>
  <c r="M5" i="5"/>
  <c r="P4" i="5"/>
  <c r="P5" i="5" s="1"/>
  <c r="P19" i="5" s="1"/>
  <c r="M4" i="5"/>
  <c r="N4" i="5" s="1"/>
  <c r="P188" i="5"/>
  <c r="Q188" i="5" s="1"/>
  <c r="O189" i="5"/>
  <c r="Q19" i="5" l="1"/>
  <c r="B11" i="5" s="1"/>
  <c r="H11" i="5" s="1"/>
  <c r="R19" i="5"/>
  <c r="B10" i="5" s="1"/>
  <c r="H10" i="5" s="1"/>
  <c r="I6" i="5" s="1"/>
  <c r="P189" i="5"/>
  <c r="Q189" i="5" s="1"/>
  <c r="O190" i="5"/>
  <c r="H6" i="5" l="1"/>
  <c r="I8" i="5"/>
  <c r="P190" i="5"/>
  <c r="Q190" i="5" s="1"/>
  <c r="O191" i="5"/>
  <c r="P191" i="5" s="1"/>
  <c r="Q191" i="5" s="1"/>
  <c r="H8" i="5" l="1"/>
  <c r="L10" i="5"/>
  <c r="W141" i="5" l="1"/>
  <c r="W142" i="5" s="1"/>
  <c r="W143" i="5" s="1"/>
  <c r="W144" i="5" s="1"/>
  <c r="W145" i="5" s="1"/>
  <c r="W146" i="5" s="1"/>
  <c r="W147" i="5" s="1"/>
  <c r="W148" i="5" s="1"/>
  <c r="W149" i="5" s="1"/>
  <c r="W150" i="5" s="1"/>
  <c r="W151" i="5" s="1"/>
  <c r="W152" i="5" s="1"/>
  <c r="W153" i="5" s="1"/>
  <c r="W154" i="5" s="1"/>
  <c r="W155" i="5" s="1"/>
  <c r="W156" i="5" s="1"/>
  <c r="W157" i="5" s="1"/>
  <c r="W158" i="5" s="1"/>
  <c r="W159" i="5" s="1"/>
  <c r="W160" i="5" s="1"/>
  <c r="W161" i="5" s="1"/>
  <c r="W162" i="5" s="1"/>
  <c r="W163" i="5" s="1"/>
  <c r="W164" i="5" s="1"/>
  <c r="W165" i="5" s="1"/>
  <c r="W166" i="5" s="1"/>
  <c r="W167" i="5" s="1"/>
  <c r="W168" i="5" s="1"/>
  <c r="W169" i="5" s="1"/>
  <c r="W170" i="5" s="1"/>
  <c r="W171" i="5" s="1"/>
  <c r="W172" i="5" s="1"/>
  <c r="W173" i="5" s="1"/>
  <c r="W174" i="5" s="1"/>
  <c r="W175" i="5" s="1"/>
  <c r="W176" i="5" s="1"/>
  <c r="W177" i="5" s="1"/>
  <c r="W178" i="5" s="1"/>
  <c r="W179" i="5" s="1"/>
  <c r="W180" i="5" s="1"/>
  <c r="W181" i="5" s="1"/>
  <c r="W182" i="5" s="1"/>
  <c r="W183" i="5" s="1"/>
  <c r="W184" i="5" s="1"/>
  <c r="W185" i="5" s="1"/>
  <c r="W186" i="5" s="1"/>
  <c r="W187" i="5" s="1"/>
  <c r="W188" i="5" s="1"/>
  <c r="W189" i="5" s="1"/>
  <c r="W190" i="5" s="1"/>
  <c r="W191" i="5" s="1"/>
</calcChain>
</file>

<file path=xl/comments1.xml><?xml version="1.0" encoding="utf-8"?>
<comments xmlns="http://schemas.openxmlformats.org/spreadsheetml/2006/main">
  <authors>
    <author>byounl</author>
  </authors>
  <commentList>
    <comment ref="I2" authorId="0" shapeId="0">
      <text>
        <r>
          <rPr>
            <b/>
            <sz val="12"/>
            <color indexed="81"/>
            <rFont val="Tahoma"/>
            <family val="2"/>
          </rPr>
          <t>byounl:</t>
        </r>
        <r>
          <rPr>
            <sz val="12"/>
            <color indexed="81"/>
            <rFont val="Tahoma"/>
            <family val="2"/>
          </rPr>
          <t xml:space="preserve">
2009 =100
2008 =  97
2007 =  91.1
2006 =  87.1
2005 =  81.5
2004 =  77.3
2003 =  71
</t>
        </r>
      </text>
    </comment>
    <comment ref="AI3" authorId="0" shapeId="0">
      <text>
        <r>
          <rPr>
            <b/>
            <sz val="10"/>
            <color indexed="81"/>
            <rFont val="Tahoma"/>
            <family val="2"/>
          </rPr>
          <t>byounl:</t>
        </r>
        <r>
          <rPr>
            <sz val="10"/>
            <color indexed="81"/>
            <rFont val="Tahoma"/>
            <family val="2"/>
          </rPr>
          <t xml:space="preserve">
assume Airflow rate is  1/10
consider only Eave height except for cone volume </t>
        </r>
      </text>
    </comment>
    <comment ref="F5" authorId="0" shapeId="0">
      <text>
        <r>
          <rPr>
            <b/>
            <sz val="8"/>
            <color indexed="81"/>
            <rFont val="Tahoma"/>
            <family val="2"/>
          </rPr>
          <t>byounl:</t>
        </r>
        <r>
          <rPr>
            <sz val="8"/>
            <color indexed="81"/>
            <rFont val="Tahoma"/>
            <family val="2"/>
          </rPr>
          <t xml:space="preserve">
'=Unpacked bushelsx pack factor = Bushels (packed)</t>
        </r>
      </text>
    </comment>
    <comment ref="G5" authorId="0" shapeId="0">
      <text>
        <r>
          <rPr>
            <b/>
            <sz val="8"/>
            <color indexed="81"/>
            <rFont val="Tahoma"/>
            <family val="2"/>
          </rPr>
          <t>byounl:</t>
        </r>
        <r>
          <rPr>
            <sz val="8"/>
            <color indexed="81"/>
            <rFont val="Tahoma"/>
            <family val="2"/>
          </rPr>
          <t xml:space="preserve">
</t>
        </r>
        <r>
          <rPr>
            <sz val="11"/>
            <color indexed="81"/>
            <rFont val="Tahoma"/>
            <family val="2"/>
          </rPr>
          <t xml:space="preserve">The larger building will have the lower S.F. cost. Due to mainly  the decreasing  contribution of the exterior walls plus the economy of scale usually achievable in larger buildings.
</t>
        </r>
      </text>
    </comment>
    <comment ref="O5" authorId="0" shapeId="0">
      <text>
        <r>
          <rPr>
            <b/>
            <sz val="8"/>
            <color indexed="81"/>
            <rFont val="Tahoma"/>
            <family val="2"/>
          </rPr>
          <t>byounl:</t>
        </r>
        <r>
          <rPr>
            <sz val="8"/>
            <color indexed="81"/>
            <rFont val="Tahoma"/>
            <family val="2"/>
          </rPr>
          <t xml:space="preserve">
1 cubic foot= 0.037037037 cubic yard
</t>
        </r>
      </text>
    </comment>
    <comment ref="F7" authorId="0" shapeId="0">
      <text>
        <r>
          <rPr>
            <b/>
            <sz val="8"/>
            <color indexed="81"/>
            <rFont val="Tahoma"/>
            <family val="2"/>
          </rPr>
          <t>byounl:</t>
        </r>
        <r>
          <rPr>
            <sz val="8"/>
            <color indexed="81"/>
            <rFont val="Tahoma"/>
            <family val="2"/>
          </rPr>
          <t xml:space="preserve">
insurance company  considers  Maximum bushel capacity based on </t>
        </r>
        <r>
          <rPr>
            <b/>
            <i/>
            <sz val="11"/>
            <color indexed="81"/>
            <rFont val="Tahoma"/>
            <family val="2"/>
          </rPr>
          <t>6% compaction instead of pack factors</t>
        </r>
        <r>
          <rPr>
            <sz val="8"/>
            <color indexed="81"/>
            <rFont val="Tahoma"/>
            <family val="2"/>
          </rPr>
          <t xml:space="preserve">
 source: http://www.grainsystems.com/english/storage/cft/spccf3.htm#ncl105
</t>
        </r>
      </text>
    </comment>
    <comment ref="F13" authorId="0" shapeId="0">
      <text>
        <r>
          <rPr>
            <b/>
            <sz val="20"/>
            <color indexed="81"/>
            <rFont val="Tahoma"/>
            <family val="2"/>
          </rPr>
          <t>byounl:</t>
        </r>
        <r>
          <rPr>
            <sz val="20"/>
            <color indexed="81"/>
            <rFont val="Tahoma"/>
            <family val="2"/>
          </rPr>
          <t xml:space="preserve">
RSMeans 2009
'Facilities Construction cost data' , Line Numbers
</t>
        </r>
      </text>
    </comment>
    <comment ref="H13" authorId="0" shapeId="0">
      <text>
        <r>
          <rPr>
            <b/>
            <sz val="8"/>
            <color indexed="81"/>
            <rFont val="Tahoma"/>
            <family val="2"/>
          </rPr>
          <t>byounl:</t>
        </r>
        <r>
          <rPr>
            <sz val="8"/>
            <color indexed="81"/>
            <rFont val="Tahoma"/>
            <family val="2"/>
          </rPr>
          <t xml:space="preserve">
RSMeans 2006
'Building Construction cost data' , part No.5</t>
        </r>
      </text>
    </comment>
    <comment ref="C34" authorId="0" shapeId="0">
      <text>
        <r>
          <rPr>
            <b/>
            <sz val="8"/>
            <color indexed="81"/>
            <rFont val="Tahoma"/>
            <family val="2"/>
          </rPr>
          <t>byounl:</t>
        </r>
        <r>
          <rPr>
            <sz val="8"/>
            <color indexed="81"/>
            <rFont val="Tahoma"/>
            <family val="2"/>
          </rPr>
          <t xml:space="preserve">
There is no part numbers, so material cost can be calculated from the ratio of 16Gauage level. The equivalent thicknesses differ for each gauge size standard, which were developed based on the weight of the sheet for a given material.</t>
        </r>
      </text>
    </comment>
    <comment ref="Q49" authorId="0" shapeId="0">
      <text>
        <r>
          <rPr>
            <b/>
            <sz val="8"/>
            <color indexed="81"/>
            <rFont val="Tahoma"/>
            <family val="2"/>
          </rPr>
          <t>byounl:</t>
        </r>
        <r>
          <rPr>
            <sz val="8"/>
            <color indexed="81"/>
            <rFont val="Tahoma"/>
            <family val="2"/>
          </rPr>
          <t xml:space="preserve">
index2006
--------------   x michigan 2003= cost 2006
index2003</t>
        </r>
      </text>
    </comment>
    <comment ref="I95" authorId="0" shapeId="0">
      <text>
        <r>
          <rPr>
            <b/>
            <sz val="8"/>
            <color indexed="81"/>
            <rFont val="Tahoma"/>
            <family val="2"/>
          </rPr>
          <t>byounl:</t>
        </r>
        <r>
          <rPr>
            <sz val="8"/>
            <color indexed="81"/>
            <rFont val="Tahoma"/>
            <family val="2"/>
          </rPr>
          <t xml:space="preserve">
foundation concrete D
</t>
        </r>
      </text>
    </comment>
    <comment ref="J95" authorId="0" shapeId="0">
      <text>
        <r>
          <rPr>
            <b/>
            <sz val="8"/>
            <color indexed="81"/>
            <rFont val="Tahoma"/>
            <family val="2"/>
          </rPr>
          <t>byounl:</t>
        </r>
        <r>
          <rPr>
            <sz val="8"/>
            <color indexed="81"/>
            <rFont val="Tahoma"/>
            <family val="2"/>
          </rPr>
          <t xml:space="preserve">
foundation concrete W</t>
        </r>
      </text>
    </comment>
    <comment ref="AC95" authorId="0" shapeId="0">
      <text>
        <r>
          <rPr>
            <b/>
            <sz val="8"/>
            <color indexed="81"/>
            <rFont val="Tahoma"/>
            <family val="2"/>
          </rPr>
          <t>byounl:</t>
        </r>
        <r>
          <rPr>
            <sz val="8"/>
            <color indexed="81"/>
            <rFont val="Tahoma"/>
            <family val="2"/>
          </rPr>
          <t xml:space="preserve">
ring number</t>
        </r>
      </text>
    </comment>
    <comment ref="BK95" authorId="0" shapeId="0">
      <text>
        <r>
          <rPr>
            <b/>
            <sz val="8"/>
            <color indexed="81"/>
            <rFont val="Tahoma"/>
            <family val="2"/>
          </rPr>
          <t>byounl:</t>
        </r>
        <r>
          <rPr>
            <sz val="8"/>
            <color indexed="81"/>
            <rFont val="Tahoma"/>
            <family val="2"/>
          </rPr>
          <t xml:space="preserve">
auger diameter
</t>
        </r>
      </text>
    </comment>
  </commentList>
</comments>
</file>

<file path=xl/sharedStrings.xml><?xml version="1.0" encoding="utf-8"?>
<sst xmlns="http://schemas.openxmlformats.org/spreadsheetml/2006/main" count="2309" uniqueCount="966">
  <si>
    <t>unit</t>
  </si>
  <si>
    <t>Floor</t>
  </si>
  <si>
    <t>frame</t>
  </si>
  <si>
    <t>concrete</t>
  </si>
  <si>
    <t>rod</t>
  </si>
  <si>
    <t>ea</t>
  </si>
  <si>
    <t>2/sheet</t>
  </si>
  <si>
    <t>12'' long</t>
  </si>
  <si>
    <t>Anchor bolts</t>
  </si>
  <si>
    <t>J-type incl. nut and washer</t>
  </si>
  <si>
    <t>forms</t>
  </si>
  <si>
    <t>set</t>
  </si>
  <si>
    <t>1''long</t>
  </si>
  <si>
    <t>bolt &amp; hex nut</t>
  </si>
  <si>
    <t>Labor</t>
  </si>
  <si>
    <t>Total incl O&amp;P</t>
  </si>
  <si>
    <t>C.Y</t>
  </si>
  <si>
    <t>Wall</t>
  </si>
  <si>
    <t>level 5</t>
  </si>
  <si>
    <t>specific title</t>
  </si>
  <si>
    <t>8' high wall, 18 gax 4"-24"O.C</t>
  </si>
  <si>
    <t>L.F.</t>
  </si>
  <si>
    <t>Bolt &amp; Nuts</t>
  </si>
  <si>
    <t>16/sheet</t>
  </si>
  <si>
    <t>Stiffener_anchor Bolt set</t>
  </si>
  <si>
    <t>Sheet</t>
  </si>
  <si>
    <t>S.F.</t>
  </si>
  <si>
    <t>3''_20ga</t>
  </si>
  <si>
    <t>3''deep, galv, 20ga</t>
  </si>
  <si>
    <t>3''_18ga</t>
  </si>
  <si>
    <t>3''deep, galv, 18ga</t>
  </si>
  <si>
    <t>3''_16ga</t>
  </si>
  <si>
    <t>3''deep, galv, 16ga</t>
  </si>
  <si>
    <t>Roof</t>
  </si>
  <si>
    <t>Eave clip</t>
  </si>
  <si>
    <t>1/bin</t>
  </si>
  <si>
    <t>Roof ring</t>
  </si>
  <si>
    <t>Steel pipe, 1-1/4'' dia</t>
  </si>
  <si>
    <t>Peak ring</t>
  </si>
  <si>
    <t>Roof ring bracket (bolts&amp;nuts)</t>
  </si>
  <si>
    <t>1/sheet</t>
  </si>
  <si>
    <t>Roof hatch</t>
  </si>
  <si>
    <t>gal. steel curb and cover</t>
  </si>
  <si>
    <t>Vents</t>
  </si>
  <si>
    <t>maximum</t>
  </si>
  <si>
    <t>height of bin</t>
  </si>
  <si>
    <t>Roof Ladder Rung (cut)</t>
  </si>
  <si>
    <t>Ladder</t>
  </si>
  <si>
    <t>V.L.F.</t>
  </si>
  <si>
    <t>Steel, 20'' wide, bolted w/cage</t>
  </si>
  <si>
    <t>Steel, 20'' wide, bolted WO/cage</t>
  </si>
  <si>
    <t>eave height</t>
  </si>
  <si>
    <t>Roof sheet</t>
  </si>
  <si>
    <t>16-1/2''wide, standard finish, 24ga</t>
  </si>
  <si>
    <t>Door</t>
  </si>
  <si>
    <t>24''x36''</t>
  </si>
  <si>
    <t>diam</t>
  </si>
  <si>
    <t>wide</t>
  </si>
  <si>
    <t>length</t>
  </si>
  <si>
    <t>deep(12''-20'')</t>
  </si>
  <si>
    <t>S.F.(area)</t>
  </si>
  <si>
    <t>example</t>
  </si>
  <si>
    <t>ring</t>
  </si>
  <si>
    <t>Ring</t>
  </si>
  <si>
    <t>Eave Ht</t>
  </si>
  <si>
    <t>Peak Ht</t>
  </si>
  <si>
    <t>ht/ring</t>
  </si>
  <si>
    <t>heigt</t>
  </si>
  <si>
    <t>C.Y.</t>
  </si>
  <si>
    <t>vertical</t>
  </si>
  <si>
    <t>horizon</t>
  </si>
  <si>
    <t>sheet</t>
  </si>
  <si>
    <t>2.66'</t>
  </si>
  <si>
    <t>sheet/ring</t>
  </si>
  <si>
    <t>total sheet</t>
  </si>
  <si>
    <t>feet</t>
  </si>
  <si>
    <t>25/sheet</t>
  </si>
  <si>
    <t>1'=12''</t>
  </si>
  <si>
    <t>Height</t>
  </si>
  <si>
    <t>height(feet)</t>
  </si>
  <si>
    <t>height(inch)</t>
  </si>
  <si>
    <t>2/bottom sheet</t>
  </si>
  <si>
    <t>diam./3=sheet per ring</t>
  </si>
  <si>
    <t>Diam.(20')'x3.14Xdeep(14")</t>
  </si>
  <si>
    <t>7-1/2''deep, long span, 14ga</t>
  </si>
  <si>
    <t>3.14x0.5Xdiam.xslope(30dgree)</t>
  </si>
  <si>
    <t>clips to attach, 2"X2"X16ga</t>
  </si>
  <si>
    <t>6/top sheet</t>
  </si>
  <si>
    <t>1/top sheet</t>
  </si>
  <si>
    <t>coupling rigid style 1-1/4"dia</t>
  </si>
  <si>
    <t>2.666  L.F./ea</t>
  </si>
  <si>
    <t>unit required</t>
  </si>
  <si>
    <t>required</t>
  </si>
  <si>
    <t>(2*3.14*r)*(1/2)</t>
  </si>
  <si>
    <t>Total sheets</t>
  </si>
  <si>
    <t>reference</t>
  </si>
  <si>
    <t>dia</t>
  </si>
  <si>
    <t>Eave height</t>
  </si>
  <si>
    <t>Bare cost</t>
  </si>
  <si>
    <t>Bare costs</t>
  </si>
  <si>
    <t>Total INCL O&amp;P</t>
  </si>
  <si>
    <t>Total (O&amp;P)</t>
  </si>
  <si>
    <t>3/8'' dia, 1''long</t>
  </si>
  <si>
    <t xml:space="preserve">rope chaulking </t>
  </si>
  <si>
    <t>3/4" diam.</t>
  </si>
  <si>
    <t>10"x2+32"</t>
  </si>
  <si>
    <t>0.5/top sheet</t>
  </si>
  <si>
    <t>michigan</t>
  </si>
  <si>
    <t>safety cage</t>
  </si>
  <si>
    <t>auger(drive)</t>
  </si>
  <si>
    <t>diam. Of bin</t>
  </si>
  <si>
    <t>auger and drive add $500 to $750</t>
  </si>
  <si>
    <t>Speader</t>
  </si>
  <si>
    <t>stirrators</t>
  </si>
  <si>
    <t>Plus Speaders</t>
  </si>
  <si>
    <t>Plus Stirrators</t>
  </si>
  <si>
    <t>spreader&amp; stirrator</t>
  </si>
  <si>
    <t>height1</t>
  </si>
  <si>
    <t>15’</t>
  </si>
  <si>
    <t>[4.57</t>
  </si>
  <si>
    <t>m]</t>
  </si>
  <si>
    <t>15”</t>
  </si>
  <si>
    <t>[381</t>
  </si>
  <si>
    <t>mm]</t>
  </si>
  <si>
    <t>12”</t>
  </si>
  <si>
    <t>[305</t>
  </si>
  <si>
    <t>[3.7</t>
  </si>
  <si>
    <t>m3]</t>
  </si>
  <si>
    <t>[29.3</t>
  </si>
  <si>
    <t>18’</t>
  </si>
  <si>
    <t>[5.49</t>
  </si>
  <si>
    <t>[4.6</t>
  </si>
  <si>
    <t>[35.1</t>
  </si>
  <si>
    <t>21’</t>
  </si>
  <si>
    <t>[6.40</t>
  </si>
  <si>
    <t>[6.0</t>
  </si>
  <si>
    <t>[40.9</t>
  </si>
  <si>
    <t>24’</t>
  </si>
  <si>
    <t>[7.31</t>
  </si>
  <si>
    <t>[7.3</t>
  </si>
  <si>
    <t>[46.4</t>
  </si>
  <si>
    <t>27’</t>
  </si>
  <si>
    <t>[8.23</t>
  </si>
  <si>
    <t>[8.8</t>
  </si>
  <si>
    <t>[51.9</t>
  </si>
  <si>
    <t>30’</t>
  </si>
  <si>
    <t>[9.14</t>
  </si>
  <si>
    <t>18”</t>
  </si>
  <si>
    <t>[457</t>
  </si>
  <si>
    <t>16-3/4</t>
  </si>
  <si>
    <t>[12.9</t>
  </si>
  <si>
    <t>[57.0</t>
  </si>
  <si>
    <t>33’</t>
  </si>
  <si>
    <t>[10.06</t>
  </si>
  <si>
    <t>19-1/2</t>
  </si>
  <si>
    <t>[15.0</t>
  </si>
  <si>
    <t>[62.8</t>
  </si>
  <si>
    <t>36’</t>
  </si>
  <si>
    <t>[10.97</t>
  </si>
  <si>
    <t>22-1/4</t>
  </si>
  <si>
    <t>[17.1</t>
  </si>
  <si>
    <t>[68.3</t>
  </si>
  <si>
    <t>42’</t>
  </si>
  <si>
    <t>[12.80</t>
  </si>
  <si>
    <t>28-1/4</t>
  </si>
  <si>
    <t>[21.6</t>
  </si>
  <si>
    <t>[79.9</t>
  </si>
  <si>
    <t>48’</t>
  </si>
  <si>
    <t>[14.63</t>
  </si>
  <si>
    <t>35-1/2</t>
  </si>
  <si>
    <t>[27.2</t>
  </si>
  <si>
    <t>[91.2</t>
  </si>
  <si>
    <t>54’</t>
  </si>
  <si>
    <t>[16.46</t>
  </si>
  <si>
    <t>24”</t>
  </si>
  <si>
    <t>[610</t>
  </si>
  <si>
    <t>53-1/4</t>
  </si>
  <si>
    <t>[40.8</t>
  </si>
  <si>
    <t>[101.5</t>
  </si>
  <si>
    <t>60’</t>
  </si>
  <si>
    <t>[18.29</t>
  </si>
  <si>
    <t>62-3/4</t>
  </si>
  <si>
    <t>[48.0</t>
  </si>
  <si>
    <t>[113.1</t>
  </si>
  <si>
    <t>[5.2</t>
  </si>
  <si>
    <t>[6.5</t>
  </si>
  <si>
    <t>[33.0</t>
  </si>
  <si>
    <t>[8.1</t>
  </si>
  <si>
    <t>[38.8</t>
  </si>
  <si>
    <t>[9.8</t>
  </si>
  <si>
    <t>[44.2</t>
  </si>
  <si>
    <t>15-1/4</t>
  </si>
  <si>
    <t>[11.7</t>
  </si>
  <si>
    <t>[50.3</t>
  </si>
  <si>
    <t>30”</t>
  </si>
  <si>
    <t>[762</t>
  </si>
  <si>
    <t>21-3/4</t>
  </si>
  <si>
    <t>[16.7</t>
  </si>
  <si>
    <t>[55.2</t>
  </si>
  <si>
    <t>24-3/4</t>
  </si>
  <si>
    <t>[19.0</t>
  </si>
  <si>
    <t>[60.7</t>
  </si>
  <si>
    <t>[66.5</t>
  </si>
  <si>
    <t>35-1/4</t>
  </si>
  <si>
    <t>[26.6</t>
  </si>
  <si>
    <t>[78.1</t>
  </si>
  <si>
    <t>43-1/4</t>
  </si>
  <si>
    <t>[33.1</t>
  </si>
  <si>
    <t>[89.4</t>
  </si>
  <si>
    <t>33”</t>
  </si>
  <si>
    <t>[838</t>
  </si>
  <si>
    <t>[47.5</t>
  </si>
  <si>
    <t>[100.3</t>
  </si>
  <si>
    <t>34”</t>
  </si>
  <si>
    <t>[864</t>
  </si>
  <si>
    <t>73-1/2</t>
  </si>
  <si>
    <t>[56.2</t>
  </si>
  <si>
    <t>[111.6</t>
  </si>
  <si>
    <t>0-9</t>
  </si>
  <si>
    <t>10-12</t>
  </si>
  <si>
    <t>32”</t>
  </si>
  <si>
    <t>[813</t>
  </si>
  <si>
    <t>16-1/2</t>
  </si>
  <si>
    <t>[12.7</t>
  </si>
  <si>
    <t>[43.3</t>
  </si>
  <si>
    <t>19-1/4</t>
  </si>
  <si>
    <t>[14.8</t>
  </si>
  <si>
    <t>[48.8</t>
  </si>
  <si>
    <t>23-1/4</t>
  </si>
  <si>
    <t>[17.8</t>
  </si>
  <si>
    <t>[54.3</t>
  </si>
  <si>
    <t>26-1/2</t>
  </si>
  <si>
    <t>[20.3</t>
  </si>
  <si>
    <t>[59.8</t>
  </si>
  <si>
    <t>38”</t>
  </si>
  <si>
    <t>[965</t>
  </si>
  <si>
    <t>31-3/4</t>
  </si>
  <si>
    <t>[24.3</t>
  </si>
  <si>
    <t>[65.3</t>
  </si>
  <si>
    <t>39-1/2</t>
  </si>
  <si>
    <t>[30.2</t>
  </si>
  <si>
    <t>[76.6</t>
  </si>
  <si>
    <t>40”</t>
  </si>
  <si>
    <t>[1,016</t>
  </si>
  <si>
    <t>49-1/2</t>
  </si>
  <si>
    <t>[37.9</t>
  </si>
  <si>
    <t>[87.8</t>
  </si>
  <si>
    <t>42”</t>
  </si>
  <si>
    <t>[1,067</t>
  </si>
  <si>
    <t>70-1/2</t>
  </si>
  <si>
    <t>[54.0</t>
  </si>
  <si>
    <t>[99.1</t>
  </si>
  <si>
    <t>44”</t>
  </si>
  <si>
    <t>[1,118</t>
  </si>
  <si>
    <t>[64.3</t>
  </si>
  <si>
    <t>[110.1</t>
  </si>
  <si>
    <t>13-14</t>
  </si>
  <si>
    <t>D09</t>
  </si>
  <si>
    <t>W09</t>
  </si>
  <si>
    <t>D1012</t>
  </si>
  <si>
    <t>W1012</t>
  </si>
  <si>
    <t>D1314</t>
  </si>
  <si>
    <t>W1314</t>
  </si>
  <si>
    <t>deep(12''-24'')</t>
  </si>
  <si>
    <t>source</t>
  </si>
  <si>
    <t>mfgyork</t>
  </si>
  <si>
    <t>own</t>
  </si>
  <si>
    <t>Fan</t>
  </si>
  <si>
    <t>Heater</t>
  </si>
  <si>
    <t>FAN &amp;HEAT</t>
  </si>
  <si>
    <t>Accessory</t>
  </si>
  <si>
    <t>Cost per Bushel</t>
  </si>
  <si>
    <t>Capacity(bushels)</t>
  </si>
  <si>
    <t>Auger &amp; drive (not inclu. feed tank)</t>
  </si>
  <si>
    <t>Output grain bin cost ( partial &amp; Total cost)</t>
  </si>
  <si>
    <t>Total Cost</t>
  </si>
  <si>
    <t>total ($)</t>
  </si>
  <si>
    <t>NSL</t>
  </si>
  <si>
    <t>10'-10"</t>
  </si>
  <si>
    <t>14'-10"</t>
  </si>
  <si>
    <t>13'-5"</t>
  </si>
  <si>
    <t>17'-6"</t>
  </si>
  <si>
    <t>16'-2"</t>
  </si>
  <si>
    <t>20'-2"</t>
  </si>
  <si>
    <t>18'-9"</t>
  </si>
  <si>
    <t>22'-10"</t>
  </si>
  <si>
    <t>15 ft. (4.57 meter) Diameter 2.66" Corrugation Unstiffened Farm Tank Capacities</t>
  </si>
  <si>
    <t>eave ht(meter)</t>
  </si>
  <si>
    <t>peak ht(meter)</t>
  </si>
  <si>
    <t>eave ht(feet)</t>
  </si>
  <si>
    <t>peak ht(feet)</t>
  </si>
  <si>
    <t>Level Bushel Capacity 12" Plenum</t>
  </si>
  <si>
    <t>Max Bushel Capacity 12" Plenum</t>
  </si>
  <si>
    <t>Max Bushel Capacity No Plenum</t>
  </si>
  <si>
    <t>Max Capacity Cubic feet</t>
  </si>
  <si>
    <t>Maximum Metric Tons 800 kg/m^3</t>
  </si>
  <si>
    <t>Maximum Metric Tons 721 kg/m^3</t>
  </si>
  <si>
    <t>Maximum Metric Tons 640 kg/m^3</t>
  </si>
  <si>
    <t>Maximum Capacity (cubic Mts.)</t>
  </si>
  <si>
    <t>15'-8"</t>
  </si>
  <si>
    <t>18'-4"</t>
  </si>
  <si>
    <t>21'-0"</t>
  </si>
  <si>
    <t>23'-8"</t>
  </si>
  <si>
    <t>21'-6"</t>
  </si>
  <si>
    <t>26'-4"</t>
  </si>
  <si>
    <t>24'-2"</t>
  </si>
  <si>
    <t>29'-0"</t>
  </si>
  <si>
    <t>26'-9"</t>
  </si>
  <si>
    <t>31'-8"</t>
  </si>
  <si>
    <t>29'-6"</t>
  </si>
  <si>
    <t>32'-2"</t>
  </si>
  <si>
    <t>37'-0"</t>
  </si>
  <si>
    <t>34'-4"</t>
  </si>
  <si>
    <t>20'-1"</t>
  </si>
  <si>
    <t>22'-9"</t>
  </si>
  <si>
    <t>25'-5"</t>
  </si>
  <si>
    <t>28'-1"</t>
  </si>
  <si>
    <t>30'-9"</t>
  </si>
  <si>
    <t>33'-5"</t>
  </si>
  <si>
    <t>36'-1"</t>
  </si>
  <si>
    <t>38'-9"</t>
  </si>
  <si>
    <t>20'-11"</t>
  </si>
  <si>
    <t>23'-7"</t>
  </si>
  <si>
    <t>26'-3"</t>
  </si>
  <si>
    <t>28'-11"</t>
  </si>
  <si>
    <t>31'-7"</t>
  </si>
  <si>
    <t>34'-3"</t>
  </si>
  <si>
    <t>36'-11"</t>
  </si>
  <si>
    <t>39'-7"</t>
  </si>
  <si>
    <t>21'-9"</t>
  </si>
  <si>
    <t>24'-5"</t>
  </si>
  <si>
    <t>27'-1"</t>
  </si>
  <si>
    <t>29'-9"</t>
  </si>
  <si>
    <t>32'-5"</t>
  </si>
  <si>
    <t>35'-1"</t>
  </si>
  <si>
    <t>37'-9"</t>
  </si>
  <si>
    <t>40'-5"</t>
  </si>
  <si>
    <t>34'-10"</t>
  </si>
  <si>
    <t>43'-1"</t>
  </si>
  <si>
    <t>37'-5"</t>
  </si>
  <si>
    <t>45'-9"</t>
  </si>
  <si>
    <t>40'-2"</t>
  </si>
  <si>
    <t>48'-5"</t>
  </si>
  <si>
    <t>NOTE:</t>
  </si>
  <si>
    <t>All bins are designed for the storage of grain and other free-flowing materials weighing up to 52 lbs. per cubic foot.</t>
  </si>
  <si>
    <t>Maximum cubic feet and cubic meters based on 27 degree angle of repose.</t>
  </si>
  <si>
    <t>Maximum bushels and metric tons based on 27 degree angle of repose and 5% compaction factor.</t>
  </si>
  <si>
    <t>Capacities with 12" plenum reflect a full floor in bin with height 12" above concrete base.</t>
  </si>
  <si>
    <t>Other ring heights are available in some diameters.</t>
  </si>
  <si>
    <t>Typical Grain Densities:</t>
  </si>
  <si>
    <t>Wheat approximately 800 kg/m^3 (50 lb/ft^3);</t>
  </si>
  <si>
    <t>Corn approximately 721 kg/m^3 (45 lb/ft^3);</t>
  </si>
  <si>
    <t>Rice approximately 640 kg/m^3 (40 lb/ft^3);</t>
  </si>
  <si>
    <t>Specifications and design are subject to change without notice.</t>
  </si>
  <si>
    <t>Some features shown may be optional or available on certain models only.</t>
  </si>
  <si>
    <t>23'-10"</t>
  </si>
  <si>
    <t>26'-6"</t>
  </si>
  <si>
    <t>29'-2"</t>
  </si>
  <si>
    <t>31'-10"</t>
  </si>
  <si>
    <t>34'-6"</t>
  </si>
  <si>
    <t>37'-2"</t>
  </si>
  <si>
    <t>39'-10"</t>
  </si>
  <si>
    <t>42'-6"</t>
  </si>
  <si>
    <t>45'-2"</t>
  </si>
  <si>
    <t>47'-10"</t>
  </si>
  <si>
    <t>50'-6"</t>
  </si>
  <si>
    <t>28'-3"</t>
  </si>
  <si>
    <t>30'-11"</t>
  </si>
  <si>
    <t>33'-7"</t>
  </si>
  <si>
    <t>36'-3"</t>
  </si>
  <si>
    <t>38'-11"</t>
  </si>
  <si>
    <t>41'-7"</t>
  </si>
  <si>
    <t>44'-3"</t>
  </si>
  <si>
    <t>46'-11"</t>
  </si>
  <si>
    <t>49'-7"</t>
  </si>
  <si>
    <t>52'-3"</t>
  </si>
  <si>
    <t>29'-11"</t>
  </si>
  <si>
    <t>32'-7"</t>
  </si>
  <si>
    <t>35'-3"</t>
  </si>
  <si>
    <t>37'-11"</t>
  </si>
  <si>
    <t>40'-7"</t>
  </si>
  <si>
    <t>43'-3"</t>
  </si>
  <si>
    <t>45'-11"</t>
  </si>
  <si>
    <t>48'-7"</t>
  </si>
  <si>
    <t>51'-3"</t>
  </si>
  <si>
    <t>FCDL</t>
  </si>
  <si>
    <t>14'-9"</t>
  </si>
  <si>
    <t>30'-3"</t>
  </si>
  <si>
    <t>18'-5"</t>
  </si>
  <si>
    <t>33'-11"</t>
  </si>
  <si>
    <t>22'-1""</t>
  </si>
  <si>
    <t>37'-7"</t>
  </si>
  <si>
    <t>25'-9"</t>
  </si>
  <si>
    <t>41'-3"</t>
  </si>
  <si>
    <t>29'-5"</t>
  </si>
  <si>
    <t>44'-11""</t>
  </si>
  <si>
    <t>33'-1"</t>
  </si>
  <si>
    <t>36'-9"</t>
  </si>
  <si>
    <t>55'-11"</t>
  </si>
  <si>
    <t>44'-1"</t>
  </si>
  <si>
    <t>59'-7"</t>
  </si>
  <si>
    <t>32'-0"</t>
  </si>
  <si>
    <t>35'-8"</t>
  </si>
  <si>
    <t>39'-4"</t>
  </si>
  <si>
    <t>43'-0"</t>
  </si>
  <si>
    <t>46'-8"</t>
  </si>
  <si>
    <t>50'-4"</t>
  </si>
  <si>
    <t>54'-0"</t>
  </si>
  <si>
    <t>57'-8"</t>
  </si>
  <si>
    <t>61'-4"</t>
  </si>
  <si>
    <t>data source: http://www.grainsystems.com/english/storage/farm/spcnsl2.htm</t>
  </si>
  <si>
    <t>peak ht1</t>
  </si>
  <si>
    <t>eave ht1</t>
  </si>
  <si>
    <t>feet &amp; inch</t>
  </si>
  <si>
    <t>feets</t>
  </si>
  <si>
    <t>$</t>
  </si>
  <si>
    <t>sheet(total)</t>
  </si>
  <si>
    <t>Bu.</t>
  </si>
  <si>
    <t>$/Bu</t>
  </si>
  <si>
    <t>eave</t>
  </si>
  <si>
    <t>Access</t>
  </si>
  <si>
    <t>Auger</t>
  </si>
  <si>
    <t>fanheat</t>
  </si>
  <si>
    <t>TotalC</t>
  </si>
  <si>
    <t>tosheet</t>
  </si>
  <si>
    <t>capac</t>
  </si>
  <si>
    <t>CoperBu</t>
  </si>
  <si>
    <t>Material</t>
  </si>
  <si>
    <t>Equipment</t>
  </si>
  <si>
    <t>19'-2"</t>
  </si>
  <si>
    <t>21'-10"</t>
  </si>
  <si>
    <t>24'-6"</t>
  </si>
  <si>
    <t>27'-2"</t>
  </si>
  <si>
    <t>29'-10"</t>
  </si>
  <si>
    <t>32'-6"</t>
  </si>
  <si>
    <t>35'-2"</t>
  </si>
  <si>
    <t>37'-10"</t>
  </si>
  <si>
    <t>peak</t>
  </si>
  <si>
    <t>23'-0"</t>
  </si>
  <si>
    <t>25'-8"</t>
  </si>
  <si>
    <t>28'-4"</t>
  </si>
  <si>
    <t>31'-0"</t>
  </si>
  <si>
    <t>33'-8"</t>
  </si>
  <si>
    <t>36'-4"</t>
  </si>
  <si>
    <t>39'-0"</t>
  </si>
  <si>
    <t>41'-8"</t>
  </si>
  <si>
    <t>44'-4"</t>
  </si>
  <si>
    <t>47'-0"</t>
  </si>
  <si>
    <t>49'-8"</t>
  </si>
  <si>
    <t>15-18</t>
  </si>
  <si>
    <t>FANHEAT = 1186.500599 - 11.7941309*DIA + 56.78541694*PEAK</t>
  </si>
  <si>
    <t>AUGER = 890 + 58*DIA + 5.037684758e-13*PEAK</t>
  </si>
  <si>
    <t>ACCESS = 195.0561978 - 2.114937013*DIA + 6.911873486*PEAK</t>
  </si>
  <si>
    <t>ROOF = -563.7104094 + 187.1994911*DIA + 5.945468867*PEAK</t>
  </si>
  <si>
    <t>WALL = -9168.415546 + 222.186205*DIA + 444.9686696*PEAK</t>
  </si>
  <si>
    <t>FLOOR = -347.3541834 + 45.12219948*DIA + 6.82443601*PEAK</t>
  </si>
  <si>
    <t>TOTALC = -7811.438477 + 498.9201067*DIA + 521.3666203*PEAK</t>
  </si>
  <si>
    <t>FANHEAT = 1392.57765 - 16.14353921*DIA + 52.85742714*PEAK</t>
  </si>
  <si>
    <t>AUGER = 838 + 60.66666667*DIA + 0*PEAK</t>
  </si>
  <si>
    <t>ACCESS = 193.0847247 - 1.980925101*DIA + 6.895252718*PEAK</t>
  </si>
  <si>
    <t>ROOF = -1534.906201 + 236.5718774*DIA + 6.04023774*PEAK</t>
  </si>
  <si>
    <t>WALL = -13804.56353 + 212.2171375*DIA + 618.9343382*PEAK</t>
  </si>
  <si>
    <t>FLOOR = -788.10874 + 60.91695047*DIA + 11.7316765*PEAK</t>
  </si>
  <si>
    <t>TOTALC = -13707.04751 + 552.4216599*DIA + 696.4365841*PEAK</t>
  </si>
  <si>
    <t>21-24</t>
  </si>
  <si>
    <t>FANHEAT = -146.1892496 + 17.75068003*DIA + 73.61721947*PEAK</t>
  </si>
  <si>
    <t>AUGER = 778 + 63*DIA + 2.154101542e-13*PEAK</t>
  </si>
  <si>
    <t>ACCESS = 193.223815 - 1.989459554*DIA + 6.900548529*PEAK</t>
  </si>
  <si>
    <t>ROOF = -2878.016131 + 289.5598795*DIA + 5.699153237*PEAK</t>
  </si>
  <si>
    <t>WALL = -14964.98258 + 123.0374393*DIA + 738.5817096*PEAK</t>
  </si>
  <si>
    <t>FLOOR = -4175.512816 + 177.4952358*DIA + 20.31046116*PEAK</t>
  </si>
  <si>
    <t>TOTALC = -21185.47611 + 668.5709169*DIA + 845.1177307*PEAK</t>
  </si>
  <si>
    <t>27-30</t>
  </si>
  <si>
    <t>FANHEAT = 850.9860149 - 23.37274412*DIA + 84.20311745*PEAK</t>
  </si>
  <si>
    <t>AUGER = 705 + 65.33333333*DIA + 2.976392532e-13*PEAK</t>
  </si>
  <si>
    <t>ACCESS = 192.6416197 - 1.976308912*DIA + 6.901549575*PEAK</t>
  </si>
  <si>
    <t>ROOF = -4546.795626 + 334.9490525*DIA + 10.00887187*PEAK</t>
  </si>
  <si>
    <t>WALL = -21622.83384 + 277.2668739*DIA + 805.6979433*PEAK</t>
  </si>
  <si>
    <t>FLOOR = -2549.325453 + 110.1079059*DIA + 30.83396333*PEAK</t>
  </si>
  <si>
    <t>TOTALC = -26966.01856 + 762.1513935*DIA + 937.6641937*PEAK</t>
  </si>
  <si>
    <t>33-36</t>
  </si>
  <si>
    <t>42-48</t>
  </si>
  <si>
    <t>FANHEAT = 400.8095005 - 20.38880171*DIA + 91.66509742*PEAK</t>
  </si>
  <si>
    <t>AUGER = 541 + 69.5*DIA + 0*PEAK</t>
  </si>
  <si>
    <t>ACCESS = 194.8721563 - 2.02380148*DIA + 6.895093313*PEAK</t>
  </si>
  <si>
    <t>ROOF = -8096.49872 + 425.3858383*DIA + 9.721577966*PEAK</t>
  </si>
  <si>
    <t>WALL = -28468.38602 + 258.9650266*DIA + 1004.562855*PEAK</t>
  </si>
  <si>
    <t>FLOOR = -3866.654454 + 120.2907383*DIA + 52.43337754*PEAK</t>
  </si>
  <si>
    <t>TOTALC = -39295.42124 + 851.7048773*DIA + 1165.312208*PEAK</t>
  </si>
  <si>
    <t>54-60</t>
  </si>
  <si>
    <t>FANHEAT = 1082.956232 - 21.84821546*DIA + 74.90816728*PEAK</t>
  </si>
  <si>
    <t>AUGER = 285 + 74.5*DIA - 2.886592472e-13*PEAK</t>
  </si>
  <si>
    <t>ACCESS = 193.2748385 - 1.995399764*DIA + 6.904862681*PEAK</t>
  </si>
  <si>
    <t>ROOF = -13131.84612 + 529.2585759*DIA + 5.716628725*PEAK</t>
  </si>
  <si>
    <t>WALL = -39599.85512 + 156.9103377*DIA + 1356.49789*PEAK</t>
  </si>
  <si>
    <t>FLOOR = -6280.601563 + 167.8321325*DIA + 71.94062502*PEAK</t>
  </si>
  <si>
    <t>TOTALC = -57441.36199 + 904.4934172*DIA + 1515.959078*PEAK</t>
  </si>
  <si>
    <t>auger &amp; drive (not inclu. feed tank)</t>
  </si>
  <si>
    <t>depreciation</t>
  </si>
  <si>
    <t>interest</t>
  </si>
  <si>
    <t>Fixed Costs</t>
  </si>
  <si>
    <t>Depreciation</t>
  </si>
  <si>
    <t>Interest</t>
  </si>
  <si>
    <t>Total Fixed cost</t>
  </si>
  <si>
    <t>Variable Costs</t>
  </si>
  <si>
    <t>Moisture &amp; shrink</t>
  </si>
  <si>
    <t>Electricity</t>
  </si>
  <si>
    <t>Chemical</t>
  </si>
  <si>
    <t>maintenance &amp; insurance</t>
  </si>
  <si>
    <t>Salary&amp;Benefit</t>
  </si>
  <si>
    <t>Total Variable Costs</t>
  </si>
  <si>
    <t>Total Cost/ bushel</t>
  </si>
  <si>
    <t>Fixed cost/ Total cost</t>
  </si>
  <si>
    <t>Fixed cost/ Total cost(inclu. Salary, maintenance</t>
  </si>
  <si>
    <t>Foundation</t>
  </si>
  <si>
    <t>Specifi</t>
  </si>
  <si>
    <t>cations</t>
  </si>
  <si>
    <t>for</t>
  </si>
  <si>
    <t>Bins</t>
  </si>
  <si>
    <t>up</t>
  </si>
  <si>
    <t>to</t>
  </si>
  <si>
    <t>Rings</t>
  </si>
  <si>
    <t>Tall</t>
  </si>
  <si>
    <t>Bin</t>
  </si>
  <si>
    <t>Dia.</t>
  </si>
  <si>
    <t>4-3/4</t>
  </si>
  <si>
    <t>6</t>
  </si>
  <si>
    <t>7-3/4</t>
  </si>
  <si>
    <t>9-1/2</t>
  </si>
  <si>
    <t>11-1/2</t>
  </si>
  <si>
    <t>6-3/4</t>
  </si>
  <si>
    <t>8-1/2</t>
  </si>
  <si>
    <t>10-1/2</t>
  </si>
  <si>
    <t>12-3/4</t>
  </si>
  <si>
    <t xml:space="preserve">Tall </t>
  </si>
  <si>
    <t xml:space="preserve">Tall      </t>
  </si>
  <si>
    <t>Foundation Dimension“W”</t>
  </si>
  <si>
    <t>Foundation    Dimension “D”</t>
  </si>
  <si>
    <t>Concrete Total Cubic Yards</t>
  </si>
  <si>
    <t>#3 Reinf.Bar lin/ft</t>
  </si>
  <si>
    <t>Source: MFSyork</t>
  </si>
  <si>
    <t>stiffenered
 (1,yes,0 no)</t>
  </si>
  <si>
    <t>ladder cage
(1,yes,0 no)</t>
  </si>
  <si>
    <t xml:space="preserve"> Eave_height (feet)</t>
  </si>
  <si>
    <t>Auger &amp; Drive</t>
  </si>
  <si>
    <t>VaneAxial flow, 2000 CFM, 1/2 HP</t>
  </si>
  <si>
    <t>VaneAxial flow, 4000 CFM, 1 HP</t>
  </si>
  <si>
    <t>Axial flow, 6400 CFM, 5 HP</t>
  </si>
  <si>
    <t>Axial flow, 10500 CFM, 7.5 HP</t>
  </si>
  <si>
    <t>Axial flow, 15600 CFM, 10 HP</t>
  </si>
  <si>
    <t>Centrifugal, 1000 CFM, 1/2 HP</t>
  </si>
  <si>
    <t>Centrifugal, 2000 CFM, 1 HP</t>
  </si>
  <si>
    <t>Centrifugal, 4000 CFM, 3 HP</t>
  </si>
  <si>
    <t>Centrifugal, 8000 CFM, 7.5 HP</t>
  </si>
  <si>
    <t>Centrifugal, 10000 CFM, 10 HP</t>
  </si>
  <si>
    <t>VaneAxial flow, 8000 CFM, 2 HP (3HP)</t>
  </si>
  <si>
    <t>Centrifugal, 6000 CFM, 5 HP</t>
  </si>
  <si>
    <t>Simple Average between 3HP and 7.5 HP</t>
  </si>
  <si>
    <t>1/20</t>
  </si>
  <si>
    <t>1/10</t>
  </si>
  <si>
    <t>1/5</t>
  </si>
  <si>
    <t>1/2</t>
  </si>
  <si>
    <t>3/4</t>
  </si>
  <si>
    <t>1 1/4</t>
  </si>
  <si>
    <t>1 1/2</t>
  </si>
  <si>
    <t>diam. &amp; E. height</t>
  </si>
  <si>
    <t>CFM</t>
  </si>
  <si>
    <t>Static pressure</t>
  </si>
  <si>
    <t>HP</t>
  </si>
  <si>
    <t>Air flow rate (cfm/bu)</t>
  </si>
  <si>
    <t>Grain type</t>
  </si>
  <si>
    <t>Grain depth (ft)</t>
  </si>
  <si>
    <t>wheat</t>
  </si>
  <si>
    <t>(multiplier factor=1.3)</t>
  </si>
  <si>
    <t>*grain sorghum</t>
  </si>
  <si>
    <t>1. calculate capacity of the bin</t>
  </si>
  <si>
    <t>Ex1) for 24 dia and airflow rate for 1 and depth 16ft</t>
  </si>
  <si>
    <t xml:space="preserve"> - Area of bin floor (ft2)</t>
  </si>
  <si>
    <t>=(3.14*dia*dia)/4</t>
  </si>
  <si>
    <t>ft2</t>
  </si>
  <si>
    <t xml:space="preserve"> - vloume</t>
  </si>
  <si>
    <t>=Area*depth</t>
  </si>
  <si>
    <t>ft3</t>
  </si>
  <si>
    <t xml:space="preserve"> - Bushels</t>
  </si>
  <si>
    <t>=vloume/1.245</t>
  </si>
  <si>
    <t>bu</t>
  </si>
  <si>
    <t>*Note: one bushel=1.245 ft3</t>
  </si>
  <si>
    <t>2. determine airflow required</t>
  </si>
  <si>
    <t xml:space="preserve"> - cfm</t>
  </si>
  <si>
    <t>=bushels*cfm/bu (airflow rate)</t>
  </si>
  <si>
    <t>cfm</t>
  </si>
  <si>
    <t>3. Determine Air static pressure</t>
  </si>
  <si>
    <t xml:space="preserve"> - basic static pressure</t>
  </si>
  <si>
    <t>find from the table</t>
  </si>
  <si>
    <t xml:space="preserve"> - None-clean grain static pressure</t>
  </si>
  <si>
    <t>=basic sp*multiplier factor</t>
  </si>
  <si>
    <t xml:space="preserve"> - Add 0.5 inch for ducts and vents</t>
  </si>
  <si>
    <t>=Non-clean sp+0.5</t>
  </si>
  <si>
    <t>inch. of water</t>
  </si>
  <si>
    <t>4. Select the fan</t>
  </si>
  <si>
    <t xml:space="preserve">  -Air Horsepower</t>
  </si>
  <si>
    <t>=(Airflow (cfm)*static pressure )/(6320*fan efficiency)</t>
  </si>
  <si>
    <t>=IF(G29=D39,MATCH(D20,D40:D46,1),IF(G29=E39,MATCH(D20,E40:E46,1),IF(G29=F39,MATCH(D20,F40:F46,1),IF(G29=G39,MATCH(D20,G40:G46,1),IF(G29=H39,MATCH(D20,H40:H46,1),IF(G29=I39,MATCH(D20,I40:I46,1),IF(G29=J39,MATCH(D20,J40:J50,-1),0)))))))</t>
  </si>
  <si>
    <t>*Note: fan efficiency will vary from about 30 to 70% over the fans operating static pressure range.</t>
  </si>
  <si>
    <t>Drying fans operation at peak efficiency will have an efficiency of about 65%</t>
  </si>
  <si>
    <t>Typical fan performance</t>
  </si>
  <si>
    <t>static pressure</t>
  </si>
  <si>
    <t>type</t>
  </si>
  <si>
    <t>HP No.</t>
  </si>
  <si>
    <t>axial</t>
  </si>
  <si>
    <t>Centrifugal</t>
  </si>
  <si>
    <t>source: NDSU-Extension AE-701(Revised), Novermber 1994</t>
  </si>
  <si>
    <t>Fan &amp; Heater</t>
  </si>
  <si>
    <t>Duct</t>
  </si>
  <si>
    <t>fpm</t>
  </si>
  <si>
    <t>min. duct Cross-sectional Area</t>
  </si>
  <si>
    <t>Unit heaters, 43.9 MBH</t>
  </si>
  <si>
    <t>Unit heaters, 12 MBH</t>
  </si>
  <si>
    <t>Unit heaters, 157.6 MBH</t>
  </si>
  <si>
    <t>Unit heaters, 286.9 MBH</t>
  </si>
  <si>
    <t>Unit heaters, 326.0 MBH</t>
  </si>
  <si>
    <t>Unit heaters, 404 MBH</t>
  </si>
  <si>
    <t>Eave_height (inch)</t>
  </si>
  <si>
    <t>Pack Factor  Table #2</t>
  </si>
  <si>
    <t>Round Warehouses</t>
  </si>
  <si>
    <t>Bushels per Foot</t>
  </si>
  <si>
    <t>Pack Factor</t>
  </si>
  <si>
    <t xml:space="preserve">      0     to    15.0</t>
  </si>
  <si>
    <t>&gt;  15.0  to    30.0</t>
  </si>
  <si>
    <t>&gt;  30.0  to    45.0</t>
  </si>
  <si>
    <t>&gt;  45.0  to    75.0</t>
  </si>
  <si>
    <t>&gt;  75.0  to  103.5</t>
  </si>
  <si>
    <t>&gt;103.5  to  123.5</t>
  </si>
  <si>
    <t>&gt;123.5  to  157.5</t>
  </si>
  <si>
    <t>&gt;157.5  to  189.0</t>
  </si>
  <si>
    <t>&gt;189.0  to  211.5</t>
  </si>
  <si>
    <t>&gt;211.5  to  228.0</t>
  </si>
  <si>
    <t>&gt;228.0  to  252.5</t>
  </si>
  <si>
    <t>&gt;252.5  to  278.5</t>
  </si>
  <si>
    <t>&gt;278.5  to  289.0</t>
  </si>
  <si>
    <t>&gt;289.0  to  317.0</t>
  </si>
  <si>
    <t>&gt;317.0  to  351.5</t>
  </si>
  <si>
    <t>&gt;351.5  to  382.0</t>
  </si>
  <si>
    <t>&gt;382.0  to  410.5</t>
  </si>
  <si>
    <t>&gt;410.5  to  453.5</t>
  </si>
  <si>
    <t>&gt;453.5  to  505.5</t>
  </si>
  <si>
    <t>&gt;505.5  to  547.5</t>
  </si>
  <si>
    <t>&gt;547.5  to  587.5</t>
  </si>
  <si>
    <t>&gt;587.5  to  638.5</t>
  </si>
  <si>
    <t>&gt;638.5  to  700.0</t>
  </si>
  <si>
    <t>&gt;700.0  to  751.5</t>
  </si>
  <si>
    <t>&gt;751.5</t>
  </si>
  <si>
    <t>(Diameter) x ( Diameter) x ( 0.7854) x ( 0.80385) = bushels per foot</t>
  </si>
  <si>
    <t>bushel per foot</t>
  </si>
  <si>
    <t>Example</t>
  </si>
  <si>
    <t>Pack factor</t>
  </si>
  <si>
    <r>
      <t>Capacity(bushels)_</t>
    </r>
    <r>
      <rPr>
        <b/>
        <sz val="11"/>
        <color theme="1"/>
        <rFont val="Calibri"/>
        <family val="2"/>
        <scheme val="minor"/>
      </rPr>
      <t>Packed</t>
    </r>
  </si>
  <si>
    <r>
      <t>Capacity(bushels)_</t>
    </r>
    <r>
      <rPr>
        <b/>
        <sz val="11"/>
        <color theme="1"/>
        <rFont val="Calibri"/>
        <family val="2"/>
        <scheme val="minor"/>
      </rPr>
      <t>Unpacked</t>
    </r>
  </si>
  <si>
    <t>source: www. Google.com=&gt; search: pack factor for grain.</t>
  </si>
  <si>
    <t>Cost per Bushel  (packed)</t>
  </si>
  <si>
    <t>slab diam09</t>
  </si>
  <si>
    <t>slab diam1012</t>
  </si>
  <si>
    <t>slab diam1314</t>
  </si>
  <si>
    <t>inch</t>
  </si>
  <si>
    <t>Concrete in Place</t>
  </si>
  <si>
    <t>Forms in place</t>
  </si>
  <si>
    <t>Edge Forms</t>
  </si>
  <si>
    <t>diam of bin</t>
  </si>
  <si>
    <t>Reinforcing steel</t>
  </si>
  <si>
    <t>Ea</t>
  </si>
  <si>
    <t>reinbar09</t>
  </si>
  <si>
    <t>reinbar1011</t>
  </si>
  <si>
    <t>reinbar1314</t>
  </si>
  <si>
    <t>Slab on grade 6'' thick</t>
  </si>
  <si>
    <t>source: http://www.globalsecurity.org/military/library/policy/navy/nrtc/14251_ch7.pdf</t>
  </si>
  <si>
    <t>lbs / 2.2 = kilograms</t>
  </si>
  <si>
    <t>kg x  2.2 = pounds</t>
  </si>
  <si>
    <t>Lb</t>
  </si>
  <si>
    <t>deformed #3</t>
  </si>
  <si>
    <t>longer and hevier dowels,add</t>
  </si>
  <si>
    <t>0.5/ft</t>
  </si>
  <si>
    <t>0.376/ft</t>
  </si>
  <si>
    <t>mm</t>
  </si>
  <si>
    <t>"</t>
  </si>
  <si>
    <t>Gauge</t>
  </si>
  <si>
    <t xml:space="preserve"> </t>
  </si>
  <si>
    <t xml:space="preserve">Gauge </t>
  </si>
  <si>
    <t xml:space="preserve">in </t>
  </si>
  <si>
    <t xml:space="preserve">mm </t>
  </si>
  <si>
    <t>lb/ft</t>
  </si>
  <si>
    <t>weight</t>
  </si>
  <si>
    <t xml:space="preserve">Per Area    </t>
  </si>
  <si>
    <t xml:space="preserve">kg/m²      </t>
  </si>
  <si>
    <t xml:space="preserve">source: </t>
  </si>
  <si>
    <t>Sheet Metal Gauge Size Chart</t>
  </si>
  <si>
    <t>Gauge (or gage) sizes are numbers that indicate the thickness of a piece of sheet metal, with a higher number referring to a thinner sheet. The equivalent thicknesses differ for each gauge size standard, which were developed based on the weight of the sheet for a given material. The Manufacturers' Standard Gage provides the thicknesses for standard steel, galvanized steel, and stainless steel. The Brown and Sharpe Gage, also known as the American Wire Gage (AWG), is used for most non ferrous metals, such as Aluminum and Brass. In the UK, the Birmingham Gage (BG) is used for a variety of metals and should not be confused with the Birmingham Wire Gage (BWG), which is used for wires. Lastly, a standard exists for Zinc in which a higher gauge number indicates a thicker sheet. The chart below can be used to determine the equivalent sheet thickness, in inches or millimeters, for a gauge number from the selected gauge size standard. The weight per unit area of the sheet can also be seen in pounds per square foot and kilograms per square meter.</t>
  </si>
  <si>
    <t>http://www.custompartnet.com/sheet-metal-gauge</t>
  </si>
  <si>
    <t>Thicknesss</t>
  </si>
  <si>
    <t>stiffener18</t>
  </si>
  <si>
    <t>18ga x 8" deep (2" flange)</t>
  </si>
  <si>
    <t>16ga x 8" deep (2" flange)</t>
  </si>
  <si>
    <t>14ga x 8" deep (2" flange)</t>
  </si>
  <si>
    <t>stiffener16</t>
  </si>
  <si>
    <t>stiffener14</t>
  </si>
  <si>
    <t>stiffener12</t>
  </si>
  <si>
    <t>12ga x 10" deep (2" flange)</t>
  </si>
  <si>
    <t>stiffener18_splice</t>
  </si>
  <si>
    <t>stiffener16_splice</t>
  </si>
  <si>
    <t>stiffener14_splice</t>
  </si>
  <si>
    <t>stiffener12_splice</t>
  </si>
  <si>
    <t>18ga x 8" deep (1-5/8" flange)</t>
  </si>
  <si>
    <t>16ga x 8" deep (1-5/8" flange)</t>
  </si>
  <si>
    <t>14ga x 8" deep (1-5/8" flange)</t>
  </si>
  <si>
    <t>12ga x 10" deep (1-5/8" flange)</t>
  </si>
  <si>
    <t>3''_14ga</t>
  </si>
  <si>
    <t>3''deep, galv, 14ga</t>
  </si>
  <si>
    <t>3''_12ga</t>
  </si>
  <si>
    <t>3''_10ga</t>
  </si>
  <si>
    <t>3''_8ga</t>
  </si>
  <si>
    <t>Ratio depend on 16 Gauge</t>
  </si>
  <si>
    <t>3''deep, galv, 12ga</t>
  </si>
  <si>
    <t>3''deep, galv, 10ga</t>
  </si>
  <si>
    <t>3''deep, galv, 8ga</t>
  </si>
  <si>
    <t>lb</t>
  </si>
  <si>
    <t>SIDEWALL LAYOUT TABLE INSTRUCTIONS</t>
  </si>
  <si>
    <t>The grain bin being assembled is a storage bin, a drying bin, or a heavy duty bin. Select</t>
  </si>
  <si>
    <t>the sidewall gage layout table that goes with your bin. Use the correct layout (column)</t>
  </si>
  <si>
    <t>in that table for your bin diameter! Use that sidewall gage layout to select the right gage</t>
  </si>
  <si>
    <t>of sidewall sheets to use for each sidewall ring. Sidewall rings are numbered from top to</t>
  </si>
  <si>
    <t>bottom starting with ring number 1 and ending with the last ring number in the bin assembly.</t>
  </si>
  <si>
    <t>Layouts are given for bins up to the maximum number of sidewall rings.</t>
  </si>
  <si>
    <t>number</t>
  </si>
  <si>
    <t>15'</t>
  </si>
  <si>
    <t>18'</t>
  </si>
  <si>
    <t>21'</t>
  </si>
  <si>
    <t>24'</t>
  </si>
  <si>
    <t>27'</t>
  </si>
  <si>
    <t>30'</t>
  </si>
  <si>
    <t>33'</t>
  </si>
  <si>
    <t>36'</t>
  </si>
  <si>
    <t>42'</t>
  </si>
  <si>
    <t>48'</t>
  </si>
  <si>
    <t>54'</t>
  </si>
  <si>
    <t>60'</t>
  </si>
  <si>
    <t>–</t>
  </si>
  <si>
    <t>http://www.mfsyork.com/pdf/017061/017061_8-09%20%5B1%5D.pdf</t>
  </si>
  <si>
    <t>Bolt &amp; Nuts for sheet</t>
  </si>
  <si>
    <t>Bolt &amp; Nuts for fasten stiffener</t>
  </si>
  <si>
    <t>5/16'' dia, 1-1/2''long</t>
  </si>
  <si>
    <t>8/sheet</t>
  </si>
  <si>
    <t>current index
(2009=100)</t>
  </si>
  <si>
    <t>Input grain bin size ( diameter, height and options)_Version 2.0</t>
  </si>
  <si>
    <t>con</t>
  </si>
  <si>
    <t>floor</t>
  </si>
  <si>
    <t>diameter</t>
  </si>
  <si>
    <t>height</t>
  </si>
  <si>
    <t>eheight</t>
  </si>
  <si>
    <t>C.F.</t>
  </si>
  <si>
    <t>total</t>
  </si>
  <si>
    <t>typical</t>
  </si>
  <si>
    <t>size factor</t>
  </si>
  <si>
    <t>surface</t>
  </si>
  <si>
    <t>floor+surface+cone</t>
  </si>
  <si>
    <t>garage</t>
  </si>
  <si>
    <t>cost multiplier</t>
  </si>
  <si>
    <t>Extend</t>
  </si>
  <si>
    <t>Size factor</t>
  </si>
  <si>
    <t>Cost multiplier</t>
  </si>
  <si>
    <t>Cost modifier</t>
  </si>
  <si>
    <t>Cost Modifier</t>
  </si>
  <si>
    <t>part</t>
  </si>
  <si>
    <t xml:space="preserve">slop (tangent) </t>
  </si>
  <si>
    <t>roof (peak-eave)</t>
  </si>
  <si>
    <r>
      <t xml:space="preserve">angle of repose 
 ( tangent </t>
    </r>
    <r>
      <rPr>
        <sz val="11"/>
        <color theme="1"/>
        <rFont val="Calibri"/>
        <family val="2"/>
      </rPr>
      <t>°)</t>
    </r>
  </si>
  <si>
    <t>BAE-1102</t>
  </si>
  <si>
    <t>Airflow rate 
 ( cfm/ bu)</t>
  </si>
  <si>
    <t>Michigan Assessor's Manual 2003 (71.0) =&gt;  2006 (87.1)</t>
  </si>
  <si>
    <t>auger diam</t>
  </si>
  <si>
    <t>rpm</t>
  </si>
  <si>
    <t>bu/hr</t>
  </si>
  <si>
    <t>speed relative to table</t>
  </si>
  <si>
    <t>Multiplier</t>
  </si>
  <si>
    <t>Capacity</t>
  </si>
  <si>
    <t>Power</t>
  </si>
  <si>
    <t>hp/10'</t>
  </si>
  <si>
    <t>Hp/10'</t>
  </si>
  <si>
    <t>Total HP</t>
  </si>
  <si>
    <t>Electric Motor 1/3 hp 3 phase 1800 rpm TEFC 56C Frame - MOTOR3P-AT13-18-56CB</t>
  </si>
  <si>
    <t>Electric Motor 1/2 hp 3 phase 1800 rpm TEFC 56C Frame - MOTOR3P-AT12-18-56CB</t>
  </si>
  <si>
    <t>Electric Motor 3/4 hp 3 phase 1800 rpm TEFC 56C Frame - MOTOR3P-AT34-18-56CB</t>
  </si>
  <si>
    <t>Electric Motor 1 hp 3 phase 1800 rpm TEFC 56C Frame - MOTOR3P-AT1-18-56CB</t>
  </si>
  <si>
    <t>Electric Motor 1.5 hp 3 phase 1800 rpm TEFC 56C Frame - MOTOR3PAT15-18-56CB</t>
  </si>
  <si>
    <t>Electric Motor 2 hp 3 phase 1800 rpm TEFC 56C Frame - MOTOR3PH-AT2-18-56CB</t>
  </si>
  <si>
    <t>1.5 HP 3 PHASE 145T FRAME ELECTRIC MOTOR 1800 rpm - MOTORWWE15-18-145T</t>
  </si>
  <si>
    <t>2 HP 3 PHASE 145 T-FRAME ELECTRIC MOTOR 1800 rpm - MOTORWWE2-18-145T</t>
  </si>
  <si>
    <t>3 HP 3 PHASE 182T-FRAME ELECTRIC MOTOR 1800 rpm - MOTORWWE3-18-182T</t>
  </si>
  <si>
    <t>5 HP 3 PHASE 184T-FRAME ELECTRIC MOTOR 1800 rpm - MOTORWWE5-18-184T</t>
  </si>
  <si>
    <t>7.5 HP 3 PHASE 213T-FRAME ELECTRIC MOTORS - MOTORWWE75-18-213T</t>
  </si>
  <si>
    <t>10 HP 3 PHASE 215 T-FRAME ELECTRIC MOTOR 1800 rpm 3p - MOTORWWE10-18-215T</t>
  </si>
  <si>
    <t>15HP 3 PHASE 254T-FRAME ELECTRIC MOTORS 1800 rpm - MOTORWWE15-18-254T</t>
  </si>
  <si>
    <t>20HP 3 PHASE 256 T-FRAME ELECTRIC MOTORS - MOTORWWE20-18-256T</t>
  </si>
  <si>
    <t>25HP 3 PHASE 284T-FRAME ELECTRIC MOTOR 1800 RPM - MOTORWWE25-18-284T</t>
  </si>
  <si>
    <t>30HP 3 PHASE 286T-FRAME ELECTRIC MOTOR 1800 rpm - MOTORWWE30-18-286T</t>
  </si>
  <si>
    <t>40HP 3 PHASE 324T-FRAME ELECTRIC MOTOR 1800 rpm - MOTORWWE40-18-324T</t>
  </si>
  <si>
    <t>50HP 3 PHASE 326T-FRAME ELECTRIC MOTORS - MOTORWWE50-18-326T</t>
  </si>
  <si>
    <t>Page 1 of 9</t>
  </si>
  <si>
    <r>
      <t xml:space="preserve">Go To Page </t>
    </r>
    <r>
      <rPr>
        <b/>
        <sz val="7.5"/>
        <color theme="1"/>
        <rFont val="Calibri"/>
        <family val="2"/>
        <scheme val="minor"/>
      </rPr>
      <t>1</t>
    </r>
    <r>
      <rPr>
        <sz val="7.5"/>
        <color theme="1"/>
        <rFont val="Calibri"/>
        <family val="2"/>
        <scheme val="minor"/>
      </rPr>
      <t xml:space="preserve"> | </t>
    </r>
    <r>
      <rPr>
        <sz val="7.5"/>
        <color rgb="FF922618"/>
        <rFont val="Calibri"/>
        <family val="2"/>
        <scheme val="minor"/>
      </rPr>
      <t>2</t>
    </r>
    <r>
      <rPr>
        <sz val="7.5"/>
        <color theme="1"/>
        <rFont val="Calibri"/>
        <family val="2"/>
        <scheme val="minor"/>
      </rPr>
      <t xml:space="preserve"> | </t>
    </r>
    <r>
      <rPr>
        <sz val="7.5"/>
        <color rgb="FF922618"/>
        <rFont val="Calibri"/>
        <family val="2"/>
        <scheme val="minor"/>
      </rPr>
      <t>3</t>
    </r>
    <r>
      <rPr>
        <sz val="7.5"/>
        <color theme="1"/>
        <rFont val="Calibri"/>
        <family val="2"/>
        <scheme val="minor"/>
      </rPr>
      <t xml:space="preserve"> | </t>
    </r>
    <r>
      <rPr>
        <sz val="7.5"/>
        <color rgb="FF922618"/>
        <rFont val="Calibri"/>
        <family val="2"/>
        <scheme val="minor"/>
      </rPr>
      <t>4</t>
    </r>
    <r>
      <rPr>
        <sz val="7.5"/>
        <color theme="1"/>
        <rFont val="Calibri"/>
        <family val="2"/>
        <scheme val="minor"/>
      </rPr>
      <t xml:space="preserve"> | </t>
    </r>
    <r>
      <rPr>
        <sz val="7.5"/>
        <color rgb="FF922618"/>
        <rFont val="Calibri"/>
        <family val="2"/>
        <scheme val="minor"/>
      </rPr>
      <t>5</t>
    </r>
    <r>
      <rPr>
        <sz val="7.5"/>
        <color theme="1"/>
        <rFont val="Calibri"/>
        <family val="2"/>
        <scheme val="minor"/>
      </rPr>
      <t xml:space="preserve"> | </t>
    </r>
    <r>
      <rPr>
        <sz val="7.5"/>
        <color rgb="FF922618"/>
        <rFont val="Calibri"/>
        <family val="2"/>
        <scheme val="minor"/>
      </rPr>
      <t>6</t>
    </r>
    <r>
      <rPr>
        <sz val="7.5"/>
        <color theme="1"/>
        <rFont val="Calibri"/>
        <family val="2"/>
        <scheme val="minor"/>
      </rPr>
      <t xml:space="preserve"> | </t>
    </r>
    <r>
      <rPr>
        <sz val="7.5"/>
        <color rgb="FF922618"/>
        <rFont val="Calibri"/>
        <family val="2"/>
        <scheme val="minor"/>
      </rPr>
      <t>7</t>
    </r>
    <r>
      <rPr>
        <sz val="7.5"/>
        <color theme="1"/>
        <rFont val="Calibri"/>
        <family val="2"/>
        <scheme val="minor"/>
      </rPr>
      <t xml:space="preserve"> | </t>
    </r>
    <r>
      <rPr>
        <sz val="7.5"/>
        <color rgb="FF922618"/>
        <rFont val="Calibri"/>
        <family val="2"/>
        <scheme val="minor"/>
      </rPr>
      <t>8</t>
    </r>
    <r>
      <rPr>
        <sz val="7.5"/>
        <color theme="1"/>
        <rFont val="Calibri"/>
        <family val="2"/>
        <scheme val="minor"/>
      </rPr>
      <t xml:space="preserve"> | </t>
    </r>
    <r>
      <rPr>
        <sz val="7.5"/>
        <color rgb="FF922618"/>
        <rFont val="Calibri"/>
        <family val="2"/>
        <scheme val="minor"/>
      </rPr>
      <t>9</t>
    </r>
    <r>
      <rPr>
        <sz val="7.5"/>
        <color theme="1"/>
        <rFont val="Calibri"/>
        <family val="2"/>
        <scheme val="minor"/>
      </rPr>
      <t xml:space="preserve"> </t>
    </r>
  </si>
  <si>
    <t>Next Page &gt;</t>
  </si>
  <si>
    <t>source:  http://www.augerusa.com/category/augerusa.x65_three_phase_electric_motor/?s=18&amp;p=1</t>
  </si>
  <si>
    <t>Page 1 of 2</t>
  </si>
  <si>
    <t>Four Inch Bulk Tank Feed Grain Material Auger 12' Jet Flow - LU_BTA_4_12</t>
  </si>
  <si>
    <t>Four Inch Bulk Tank feed seed Auger 17' long Jet Flow - LU_BTA_4_17</t>
  </si>
  <si>
    <t>Four Inch Bulk Tank Auger 22' long Jet Flow for feed, grain - LU_BTA_4_22</t>
  </si>
  <si>
    <t>Six Inch Bulk Tank Auger 12' long Jet Flow - LU_BTA_6_12</t>
  </si>
  <si>
    <t>Six Inch Bulk Tank Feed Material Grain Auger 17' Jet Flow - LU_BTA_6_17</t>
  </si>
  <si>
    <t>Six Inch Bulk Tank Grain or Feed Auger 22' long Jet Flow - LU_BTA_6_22</t>
  </si>
  <si>
    <t>Auger Utility Discharge Spout for 4" augers 00339 - LU_UTILITY_SPOUT_4</t>
  </si>
  <si>
    <t>Auger Utility Discharge Spout for 6" augers 00176 - LU_UTILITY_SPOUT_6</t>
  </si>
  <si>
    <t>Auger Utility Discharge Outlet Spout for 8" auger 00177 - LU_UTILITY_SPOUT_8</t>
  </si>
  <si>
    <t>Auger Utility Discharge Outlet Spout for 10" augers 00214 - LU_UTILITY_SPOUT_10</t>
  </si>
  <si>
    <t>Metal Flex Discharge Tube 6 inch Diameter Price Per Foot - LU_METAL_FLEX_TUBE_6</t>
  </si>
  <si>
    <t>Metal Flex Discharge Tube 4 inch priced Per Foot - LU_METAL_FLEX_TUBE_4</t>
  </si>
  <si>
    <t>Metal Flex Discharge Tube 10 inch Diameter Price Per Foot - LU_METAL_FLEX_TUBE10</t>
  </si>
  <si>
    <t>Metal Flex Discharge Tube 8 inch Diameter Price Per Foot - LU_METAL_FLEX_TUBE_8</t>
  </si>
  <si>
    <t>8" Bulk Tank Grain or Feed Auger Screw Conveyor 22' Jet Flow 00597 - LU_BTA_8_22_00597</t>
  </si>
  <si>
    <t>Eight Inch Bulk Tank Grain or Feed Auger 17' long Jet Flow 00596 - LU_BTA_8_17_00596</t>
  </si>
  <si>
    <t>Eight Inch Bulk Tank Grain or Feed Auger 12' long Jet Flow 00595 - LU_BTA_8_12_00595</t>
  </si>
  <si>
    <t>10" Bulk Tank Grain or Feed Auger Screw Conveyor 22' Jet Flow 00597 - LU_BTA_10_22_00603</t>
  </si>
  <si>
    <t>4" AUGER EXTENSION JETFLOW 10' LONG 00305 - LU_EXTENSION-4-10</t>
  </si>
  <si>
    <t>4" AUGER EXTENSION JETFLOW 15' LONG - LU_EXTENSION-4-15</t>
  </si>
  <si>
    <t>4" AUGER EXTENSION JETFLOW 20' LONG - LU_EXTENSION-4-20</t>
  </si>
  <si>
    <t>4" AUGER EXTENSION JETFLOW 5' LONG - LU_EXTENSION-4-5</t>
  </si>
  <si>
    <t>6" AUGER EXTENSION JETFLOW 10' LONG - LU_EXTENSION-6-10</t>
  </si>
  <si>
    <r>
      <t>$252.00</t>
    </r>
    <r>
      <rPr>
        <sz val="11"/>
        <color theme="1"/>
        <rFont val="Calibri"/>
        <family val="2"/>
        <scheme val="minor"/>
      </rPr>
      <t xml:space="preserve">  </t>
    </r>
  </si>
  <si>
    <t>4"</t>
  </si>
  <si>
    <t>6"</t>
  </si>
  <si>
    <t>8"</t>
  </si>
  <si>
    <t>10"</t>
  </si>
  <si>
    <t>auger diameter</t>
  </si>
  <si>
    <t>auger length</t>
  </si>
  <si>
    <t xml:space="preserve">additional auger length </t>
  </si>
  <si>
    <t>2.3'</t>
  </si>
  <si>
    <t>source: MWPS-13</t>
  </si>
  <si>
    <t>augerUSA</t>
  </si>
  <si>
    <t>Auger and Drive</t>
  </si>
  <si>
    <t>source: augerUSA</t>
  </si>
  <si>
    <t>AugerUSA</t>
  </si>
  <si>
    <t>Auger 4" jet flow plus $ 13 per diam</t>
  </si>
  <si>
    <t>Auger 6" jet flow plus $ 19 per diam</t>
  </si>
  <si>
    <t>Auger 8" jet flow plus $ 48 per diam</t>
  </si>
  <si>
    <t>Auger 10" jet flow plus $ 64 per diam</t>
  </si>
  <si>
    <t>drive( motor)</t>
  </si>
  <si>
    <t>Electric Motor  1/3 hp 3 phase 1800 rpm TEFC 56C Frame</t>
  </si>
  <si>
    <t>Electric Motor  1/2 hp 3 phase 1800 rpm TEFC 56C Frame</t>
  </si>
  <si>
    <t>Electric Motor  3/4 hp 3 phase 1800 rpm TEFC 56C Frame</t>
  </si>
  <si>
    <t>Electric Motor 1    hp 3 phase 1800 rpm TEFC 56C Frame</t>
  </si>
  <si>
    <t>Electric Motor 1 1/2hp 3 phase 1800 rpm TEFC 56C Frame</t>
  </si>
  <si>
    <t>Electric Motor 2    hp 3 phase 1800 rpm TEFC 56C Frame</t>
  </si>
  <si>
    <t>Electric Motor 3    hp 3 phase 1800 rpm TEFC 56C Frame</t>
  </si>
  <si>
    <t>Electric Motor 5    hp 3 phase 1800 rpm TEFC 56C Frame</t>
  </si>
  <si>
    <t>Electric Motor 7 1/2hp 3 phase 1800 rpm TEFC 56C Frame</t>
  </si>
  <si>
    <t>Electric Motor 10   hp 3 phase 1800 rpm TEFC 56C Frame</t>
  </si>
  <si>
    <t>Electric Motor 15   hp 3 phase 1800 rpm TEFC 56C Frame</t>
  </si>
  <si>
    <t>Electric Motor 20   hp 3 phase 1800 rpm TEFC 56C Frame</t>
  </si>
  <si>
    <t>Electric Motor 25   hp 3 phase 1800 rpm TEFC 56C Frame</t>
  </si>
  <si>
    <t>Electric Motor 30   hp 3 phase 1800 rpm TEFC 56C Frame</t>
  </si>
  <si>
    <t>Electric Motor 40   hp 3 phase 1800 rpm TEFC 56C Frame</t>
  </si>
  <si>
    <t>Electric Motor 50   hp 3 phase 1800 rpm TEFC 56C Frame</t>
  </si>
  <si>
    <t>fan &amp; heat 
(0, Axial,1 Centri)</t>
  </si>
  <si>
    <t>perimeter</t>
  </si>
  <si>
    <t>031505020100</t>
  </si>
  <si>
    <t>Anchor bolts, J-type, 1/2" diameter x 12" long, includes nut and washer</t>
  </si>
  <si>
    <t>050523100300</t>
  </si>
  <si>
    <t>Bolt, hex head, plain steel, 1/4" dia x 2" L, A307, incl nut &amp; washer</t>
  </si>
  <si>
    <t>031113654100</t>
  </si>
  <si>
    <t>C.I.P. concrete forms, slab on grade, slab blockouts, plastic, multiple use, to 6" high, includes erecting, bracing, stripping and cleaning</t>
  </si>
  <si>
    <t>032110602400</t>
  </si>
  <si>
    <t>Reinforcing steel, in place, dowels, deformed, 2' long, #3, A615, grade 60</t>
  </si>
  <si>
    <t>032110602450</t>
  </si>
  <si>
    <t>Reinforcing steel, in place, dowels, deformed, A615, grade 60, longer and heavier, add</t>
  </si>
  <si>
    <t>033053404700</t>
  </si>
  <si>
    <t>Structural concrete, in place, slab on grade, 6" thick, includes forms(4 uses) and reinforcing steel</t>
  </si>
  <si>
    <t>054113304180</t>
  </si>
  <si>
    <t>Partition, galv LB studs, 18 ga x 4" W studs 24" O.C. x 8' H, incl galv top &amp; bottom track, excl openings, headers, beams, bracing &amp; bridging</t>
  </si>
  <si>
    <t>054113305380</t>
  </si>
  <si>
    <t>Partition, galv LB studs, 16 ga x 4" W studs 24" O.C. x 10' H, incl galv top &amp; bottom track, excl openings, headers, beams, bracing &amp; bridging</t>
  </si>
  <si>
    <t>054113306580</t>
  </si>
  <si>
    <t>Partition, galv LB studs, 14 ga x 4" W studs 24" O.C. x 12' H, incl galv top &amp; bottom track, excl openings, headers, beams, bracing &amp; bridging</t>
  </si>
  <si>
    <t>054113307780</t>
  </si>
  <si>
    <t>Partition, galv LB studs, 12 ga x 4" W studs 24" O.C. x 16' H, incl galv top &amp; bottom track, excl openings, headers, beams, bracing &amp; bridging</t>
  </si>
  <si>
    <t>054213452220</t>
  </si>
  <si>
    <t>Web stiffener, length of LB stud for CF joist at end bearing, 18 ga x 2-1/2" W x 8" H</t>
  </si>
  <si>
    <t>054213453230</t>
  </si>
  <si>
    <t>Web stiffener, length of LB stud for CF joist at end bearing, 16 ga x 3-5/8" W x 8" H</t>
  </si>
  <si>
    <t>054213454230</t>
  </si>
  <si>
    <t>Web stiffener, length of LB stud for CF joist at end bearing, 14 ga x 3-5/8" W x 8" H</t>
  </si>
  <si>
    <t>054213455330</t>
  </si>
  <si>
    <t>Web stiffener, length of LB stud for CF joist at end bearing, 12 ga x 3-5/8" W x 10" H</t>
  </si>
  <si>
    <t>050523101600</t>
  </si>
  <si>
    <t>Bolt, hex head, plain steel, 5/8" dia x 1-1/2" L, A307, incl nut &amp; washer</t>
  </si>
  <si>
    <t>050523100600</t>
  </si>
  <si>
    <t>Bolt, hex head, plain steel, 3/8" dia x 1" L, A307, incl nut &amp; washer</t>
  </si>
  <si>
    <t>053113505800</t>
  </si>
  <si>
    <t>Metal decking, steel, non-cellular, composite, galvanized, 3" D, 20 ga</t>
  </si>
  <si>
    <t>053113505900</t>
  </si>
  <si>
    <t>Metal decking, steel, non-cellular, composite, galvanized, 3" D, 18 ga</t>
  </si>
  <si>
    <t>053113506000</t>
  </si>
  <si>
    <t>Metal decking, steel, non-cellular, composite, galvanized, 3" D, 16 ga</t>
  </si>
  <si>
    <t>051516500570</t>
  </si>
  <si>
    <t>Steel wire rope, bright, IPS, IWRC, 6x19, 500' roll x 3/4" dia</t>
  </si>
  <si>
    <t>054223706020</t>
  </si>
  <si>
    <t>Facia clip, galv angle, to fasten CF facia to CF rafter tail, 16 ga x 2" x 2"</t>
  </si>
  <si>
    <t>221113481060</t>
  </si>
  <si>
    <t>Pipe, fittings and valves, steel, black, grooved joint, 1-1/4" diameter, schedule 40, includes coupling &amp; clevis type hanger 10' O.C.</t>
  </si>
  <si>
    <t>221113484909</t>
  </si>
  <si>
    <t>Pipe, fittings and valves, coupling, steel, painted, rigid style, grooved joint, 1-1/4" diameter</t>
  </si>
  <si>
    <t>053113504700</t>
  </si>
  <si>
    <t>Metal decking, steel, open type, long span, galvanized, over 50 Sq, 7-1/2" D, 14 ga</t>
  </si>
  <si>
    <t>077233100520</t>
  </si>
  <si>
    <t>Roof Hatches, with curb, 1" fiberglass insulation, galvanized steel curb &amp; aluminum cover, 2' 6" x 3' 0"</t>
  </si>
  <si>
    <t>077280300100</t>
  </si>
  <si>
    <t>One Way Vents, for insulated decks, 1 per M.S.F., plastic, maximum</t>
  </si>
  <si>
    <t>054113304120</t>
  </si>
  <si>
    <t>Partition, galv LB studs, 18 ga x 2-1/2" W studs 24" O.C. x 8' H, incl galv top &amp; bottom track, excl openings, headers, beams, bracing &amp; bridging</t>
  </si>
  <si>
    <t>074113200920</t>
  </si>
  <si>
    <t>Steel roofing panels, on steel frame, flat profile, standard finish, 2" x 2" batten, 16-1/2" wide, 24 gauge</t>
  </si>
  <si>
    <t>083113106300</t>
  </si>
  <si>
    <t>Doors, specialty, access, standard, metal, 24" x 36"</t>
  </si>
  <si>
    <t>Michigan Assessor's Manual 2003 (71.0) =&gt;  2009 (100)</t>
  </si>
  <si>
    <t>233413101500</t>
  </si>
  <si>
    <t>Fans, air conditioning and process air handling, vaneaxial, constant speed, low pressure, 2000 CFM, 1/2 H.P.</t>
  </si>
  <si>
    <t>233413101520</t>
  </si>
  <si>
    <t>Fans, air conditioning and process air handling, vaneaxial, constant speed, low pressure, 4,000 CFM, 1 H.P.</t>
  </si>
  <si>
    <t>233413101540</t>
  </si>
  <si>
    <t>Fans, air conditioning and process air handling, vaneaxial, constant speed, low pressure, 8,000 CFM, 2 H.P.</t>
  </si>
  <si>
    <t>233413100080</t>
  </si>
  <si>
    <t>Fans, air conditioning and process air handling, axial flow, compact, low sound, 2.5" S.P., 6400 CFM, 5 H.P.</t>
  </si>
  <si>
    <t>233413100100</t>
  </si>
  <si>
    <t>Fans, air conditioning and process air handling, axial flow, compact, low sound, 2.5" S.P., 10,500 CFM, 7-1/2 H.P.</t>
  </si>
  <si>
    <t>233413100120</t>
  </si>
  <si>
    <t>Fans, air conditioning and process air handling, axial flow, compact, low sound, 2.5" S.P., 15,600 CFM, 10 H.P.</t>
  </si>
  <si>
    <t>233416103520</t>
  </si>
  <si>
    <t>Fans, centrifugal, airfoil, motor and drive complete, 1000CFM, 1/2 H.P.</t>
  </si>
  <si>
    <t>233416103540</t>
  </si>
  <si>
    <t>Fans, centrifugal, airfoil, motor and drive complete, 2000 CFM, 1 H.P.</t>
  </si>
  <si>
    <t>233416103560</t>
  </si>
  <si>
    <t>Fans, centrifugal, airfoil, motor and drive complete, 4000 CFM, 3 H.P.</t>
  </si>
  <si>
    <t>233416103580</t>
  </si>
  <si>
    <t>Fans, centrifugal, airfoil, motor and drive complete, 8000 CFM, 7-1/2 H.P.</t>
  </si>
  <si>
    <t>233416103600</t>
  </si>
  <si>
    <t>Fans, centrifugal, airfoil, motor and drive complete, 12,000 CFM, 10 H.P.</t>
  </si>
  <si>
    <t>238239164000</t>
  </si>
  <si>
    <t>Hydronic heating, unit heater, propeller, horizontal, 115 V, 2 psi steam, 60Deg.F entering air, 12 MBH</t>
  </si>
  <si>
    <t>238239164060</t>
  </si>
  <si>
    <t>Hydronic heating, unit heater, propeller, horizontal, 115 V, 2 psi steam, 60Deg.F entering air, 43.9 MBH</t>
  </si>
  <si>
    <t>238239164180</t>
  </si>
  <si>
    <t>Hydronic heating, unit heater, propeller, horizontal, 115 V, 2 psi steam, 60Deg.F entering air, 157.6 MBH</t>
  </si>
  <si>
    <t>238239164240</t>
  </si>
  <si>
    <t>Hydronic heating, unit heater, propeller, horizontal, 115 V, 2 psi steam, 60Deg.F entering air, 286.9 MBH</t>
  </si>
  <si>
    <t>238239164250</t>
  </si>
  <si>
    <t>Hydronic heating, unit heater, propeller, horizontal, 115 V, 2 psi steam, 60Deg.F entering air, 326.0 MBH</t>
  </si>
  <si>
    <t>238239164270</t>
  </si>
  <si>
    <t>Hydronic heating, unit heater, propeller, horizontal, 115 V, 2 psi steam, 60Deg.F entering air, 404 MBH</t>
  </si>
  <si>
    <t>Line Numbers</t>
  </si>
  <si>
    <t>Description</t>
  </si>
  <si>
    <t>With Cost Mod.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</si>
</sst>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000_);_(* \(#,##0.000\);_(* &quot;-&quot;??_);_(@_)"/>
    <numFmt numFmtId="165" formatCode="0.00000"/>
    <numFmt numFmtId="166" formatCode="0.000"/>
    <numFmt numFmtId="167" formatCode="_(* #,##0.0_);_(* \(#,##0.0\);_(* &quot;-&quot;??_);_(@_)"/>
    <numFmt numFmtId="168" formatCode="_(* #,##0_);_(* \(#,##0\);_(* &quot;-&quot;??_);_(@_)"/>
    <numFmt numFmtId="169" formatCode="_(&quot;$&quot;* #,##0_);_(&quot;$&quot;* \(#,##0\);_(&quot;$&quot;* &quot;-&quot;??_);_(@_)"/>
    <numFmt numFmtId="170" formatCode="&quot;$&quot;#,##0.000_);[Red]\(&quot;$&quot;#,##0.000\)"/>
    <numFmt numFmtId="171" formatCode="&quot;$&quot;#,##0.0000_);[Red]\(&quot;$&quot;#,##0.0000\)"/>
    <numFmt numFmtId="172" formatCode="0.0"/>
    <numFmt numFmtId="173" formatCode="_(&quot;$&quot;* #,##0.000_);_(&quot;$&quot;* \(#,##0.000\);_(&quot;$&quot;* &quot;-&quot;??_);_(@_)"/>
    <numFmt numFmtId="174" formatCode="#\ ??/100"/>
    <numFmt numFmtId="175" formatCode="0.0000"/>
    <numFmt numFmtId="176" formatCode="0_ "/>
    <numFmt numFmtId="177" formatCode="&quot;$&quot;#,##0"/>
  </numFmts>
  <fonts count="39">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b/>
      <sz val="14"/>
      <color theme="1"/>
      <name val="Calibri"/>
      <family val="2"/>
      <scheme val="minor"/>
    </font>
    <font>
      <sz val="8"/>
      <color indexed="81"/>
      <name val="Tahoma"/>
      <family val="2"/>
    </font>
    <font>
      <b/>
      <sz val="8"/>
      <color indexed="81"/>
      <name val="Tahoma"/>
      <family val="2"/>
    </font>
    <font>
      <b/>
      <sz val="11"/>
      <color rgb="FF002060"/>
      <name val="Calibri"/>
      <family val="2"/>
      <scheme val="minor"/>
    </font>
    <font>
      <i/>
      <sz val="11"/>
      <color theme="1"/>
      <name val="Calibri"/>
      <family val="2"/>
      <scheme val="minor"/>
    </font>
    <font>
      <sz val="11"/>
      <color theme="1"/>
      <name val="Arial"/>
      <family val="2"/>
    </font>
    <font>
      <b/>
      <sz val="11"/>
      <color theme="1"/>
      <name val="Arial"/>
      <family val="2"/>
    </font>
    <font>
      <sz val="10"/>
      <color theme="1"/>
      <name val="Arial"/>
      <family val="2"/>
    </font>
    <font>
      <sz val="12"/>
      <name val="Times New Roman"/>
      <family val="1"/>
    </font>
    <font>
      <sz val="11"/>
      <name val="Calibri"/>
      <family val="2"/>
    </font>
    <font>
      <b/>
      <sz val="12"/>
      <color theme="1"/>
      <name val="Calibri"/>
      <family val="2"/>
      <scheme val="minor"/>
    </font>
    <font>
      <sz val="12"/>
      <color theme="1"/>
      <name val="Calibri"/>
      <family val="2"/>
      <scheme val="minor"/>
    </font>
    <font>
      <b/>
      <sz val="11"/>
      <color rgb="FFFFFFFF"/>
      <name val="Calibri"/>
      <family val="2"/>
      <scheme val="minor"/>
    </font>
    <font>
      <b/>
      <sz val="10"/>
      <name val="Arial"/>
      <family val="2"/>
    </font>
    <font>
      <sz val="10"/>
      <name val="Arial"/>
      <family val="2"/>
    </font>
    <font>
      <sz val="11"/>
      <name val="Arial"/>
      <family val="2"/>
    </font>
    <font>
      <b/>
      <sz val="15.15"/>
      <color theme="1"/>
      <name val="Calibri"/>
      <family val="2"/>
      <scheme val="minor"/>
    </font>
    <font>
      <b/>
      <sz val="18"/>
      <color rgb="FF2F2F67"/>
      <name val="Times New Roman"/>
      <family val="1"/>
    </font>
    <font>
      <sz val="13.5"/>
      <color theme="1"/>
      <name val="Calibri"/>
      <family val="2"/>
      <scheme val="minor"/>
    </font>
    <font>
      <b/>
      <sz val="24"/>
      <color theme="1"/>
      <name val="Calibri"/>
      <family val="2"/>
      <scheme val="minor"/>
    </font>
    <font>
      <u/>
      <sz val="11"/>
      <color theme="10"/>
      <name val="Calibri"/>
      <family val="2"/>
    </font>
    <font>
      <sz val="26"/>
      <color theme="1"/>
      <name val="Calibri"/>
      <family val="2"/>
      <scheme val="minor"/>
    </font>
    <font>
      <sz val="8"/>
      <name val="Calibri"/>
      <family val="3"/>
      <charset val="129"/>
      <scheme val="minor"/>
    </font>
    <font>
      <sz val="11"/>
      <color indexed="81"/>
      <name val="Tahoma"/>
      <family val="2"/>
    </font>
    <font>
      <sz val="11"/>
      <color theme="1"/>
      <name val="Calibri"/>
      <family val="2"/>
    </font>
    <font>
      <sz val="7.5"/>
      <color theme="1"/>
      <name val="Calibri"/>
      <family val="2"/>
      <scheme val="minor"/>
    </font>
    <font>
      <b/>
      <sz val="7.5"/>
      <color theme="1"/>
      <name val="Calibri"/>
      <family val="2"/>
      <scheme val="minor"/>
    </font>
    <font>
      <sz val="7.5"/>
      <color rgb="FF922618"/>
      <name val="Calibri"/>
      <family val="2"/>
      <scheme val="minor"/>
    </font>
    <font>
      <b/>
      <sz val="12"/>
      <color indexed="81"/>
      <name val="Tahoma"/>
      <family val="2"/>
    </font>
    <font>
      <sz val="12"/>
      <color indexed="81"/>
      <name val="Tahoma"/>
      <family val="2"/>
    </font>
    <font>
      <b/>
      <sz val="20"/>
      <color indexed="81"/>
      <name val="Tahoma"/>
      <family val="2"/>
    </font>
    <font>
      <sz val="20"/>
      <color indexed="81"/>
      <name val="Tahoma"/>
      <family val="2"/>
    </font>
    <font>
      <b/>
      <sz val="10"/>
      <color indexed="81"/>
      <name val="Tahoma"/>
      <family val="2"/>
    </font>
    <font>
      <sz val="10"/>
      <color indexed="81"/>
      <name val="Tahoma"/>
      <family val="2"/>
    </font>
    <font>
      <b/>
      <i/>
      <sz val="11"/>
      <color indexed="81"/>
      <name val="Tahoma"/>
      <family val="2"/>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B0F0"/>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24" fillId="0" borderId="0" applyNumberFormat="0" applyFill="0" applyBorder="0" applyAlignment="0" applyProtection="0">
      <alignment vertical="top"/>
      <protection locked="0"/>
    </xf>
  </cellStyleXfs>
  <cellXfs count="220">
    <xf numFmtId="0" fontId="0" fillId="0" borderId="0" xfId="0"/>
    <xf numFmtId="0" fontId="0" fillId="0" borderId="0" xfId="0" applyFill="1" applyBorder="1"/>
    <xf numFmtId="0" fontId="2" fillId="0" borderId="0" xfId="0" applyFont="1"/>
    <xf numFmtId="0" fontId="2" fillId="0" borderId="0" xfId="0" applyFont="1" applyFill="1" applyBorder="1"/>
    <xf numFmtId="0" fontId="0" fillId="0" borderId="0" xfId="0" applyBorder="1"/>
    <xf numFmtId="43" fontId="0" fillId="0" borderId="0" xfId="1" applyFont="1"/>
    <xf numFmtId="164" fontId="0" fillId="0" borderId="0" xfId="1" applyNumberFormat="1" applyFont="1"/>
    <xf numFmtId="43" fontId="0" fillId="0" borderId="0" xfId="1" applyNumberFormat="1" applyFont="1"/>
    <xf numFmtId="43" fontId="0" fillId="0" borderId="0" xfId="0" applyNumberFormat="1"/>
    <xf numFmtId="165" fontId="0" fillId="0" borderId="0" xfId="0" applyNumberFormat="1"/>
    <xf numFmtId="0" fontId="0" fillId="0" borderId="0" xfId="0" quotePrefix="1"/>
    <xf numFmtId="0" fontId="2" fillId="0" borderId="0" xfId="0" applyFont="1" applyBorder="1"/>
    <xf numFmtId="165" fontId="0" fillId="0" borderId="0" xfId="0" applyNumberFormat="1" applyBorder="1"/>
    <xf numFmtId="16" fontId="0" fillId="0" borderId="0" xfId="0" applyNumberFormat="1" applyFill="1" applyBorder="1"/>
    <xf numFmtId="0" fontId="4" fillId="0" borderId="0" xfId="0" applyFont="1" applyBorder="1"/>
    <xf numFmtId="167" fontId="3" fillId="0" borderId="0" xfId="0" applyNumberFormat="1" applyFont="1" applyBorder="1"/>
    <xf numFmtId="166" fontId="0" fillId="2" borderId="0" xfId="0" applyNumberFormat="1" applyFill="1" applyBorder="1"/>
    <xf numFmtId="2" fontId="3" fillId="0" borderId="0" xfId="0" applyNumberFormat="1" applyFont="1" applyFill="1" applyBorder="1"/>
    <xf numFmtId="2" fontId="3" fillId="0" borderId="0" xfId="0" applyNumberFormat="1" applyFont="1" applyBorder="1"/>
    <xf numFmtId="168" fontId="0" fillId="0" borderId="0" xfId="0" applyNumberFormat="1" applyBorder="1"/>
    <xf numFmtId="43" fontId="0" fillId="0" borderId="0" xfId="0" applyNumberFormat="1" applyBorder="1"/>
    <xf numFmtId="168" fontId="3" fillId="0" borderId="0" xfId="1" applyNumberFormat="1" applyFont="1" applyBorder="1"/>
    <xf numFmtId="2" fontId="0" fillId="0" borderId="0" xfId="0" applyNumberFormat="1" applyFont="1" applyFill="1" applyBorder="1"/>
    <xf numFmtId="0" fontId="0" fillId="0" borderId="0" xfId="0" applyFont="1" applyFill="1" applyBorder="1"/>
    <xf numFmtId="0" fontId="8" fillId="0" borderId="0" xfId="0" applyFont="1" applyFill="1" applyBorder="1"/>
    <xf numFmtId="0" fontId="9" fillId="0" borderId="0" xfId="0" applyFont="1"/>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xf>
    <xf numFmtId="44" fontId="0" fillId="0" borderId="0" xfId="0" applyNumberFormat="1" applyBorder="1"/>
    <xf numFmtId="8" fontId="0" fillId="0" borderId="0" xfId="0" applyNumberFormat="1"/>
    <xf numFmtId="3" fontId="0" fillId="0" borderId="0" xfId="0" applyNumberFormat="1"/>
    <xf numFmtId="6" fontId="0" fillId="0" borderId="0" xfId="0" applyNumberFormat="1"/>
    <xf numFmtId="43" fontId="0" fillId="0" borderId="0" xfId="1" applyFont="1" applyFill="1"/>
    <xf numFmtId="6" fontId="0" fillId="0" borderId="0" xfId="1" applyNumberFormat="1" applyFont="1" applyFill="1"/>
    <xf numFmtId="6" fontId="0" fillId="0" borderId="0" xfId="1" applyNumberFormat="1" applyFont="1"/>
    <xf numFmtId="0" fontId="2" fillId="2" borderId="0" xfId="0" applyFont="1" applyFill="1"/>
    <xf numFmtId="0" fontId="12" fillId="0" borderId="0" xfId="0" applyFont="1"/>
    <xf numFmtId="170" fontId="12" fillId="0" borderId="0" xfId="0" applyNumberFormat="1" applyFont="1"/>
    <xf numFmtId="171" fontId="12" fillId="0" borderId="0" xfId="0" applyNumberFormat="1" applyFont="1"/>
    <xf numFmtId="8" fontId="12" fillId="0" borderId="0" xfId="0" applyNumberFormat="1" applyFont="1"/>
    <xf numFmtId="0" fontId="13" fillId="0" borderId="0" xfId="0" applyFont="1"/>
    <xf numFmtId="0" fontId="12" fillId="2" borderId="1" xfId="0" applyFont="1" applyFill="1" applyBorder="1"/>
    <xf numFmtId="38" fontId="12" fillId="2" borderId="2" xfId="1" applyNumberFormat="1" applyFont="1" applyFill="1" applyBorder="1"/>
    <xf numFmtId="38" fontId="12" fillId="2" borderId="6" xfId="1" applyNumberFormat="1" applyFont="1" applyFill="1" applyBorder="1"/>
    <xf numFmtId="0" fontId="12" fillId="2" borderId="3" xfId="0" applyFont="1" applyFill="1" applyBorder="1"/>
    <xf numFmtId="0" fontId="12" fillId="2" borderId="0" xfId="0" applyFont="1" applyFill="1" applyBorder="1"/>
    <xf numFmtId="0" fontId="12" fillId="2" borderId="17" xfId="0" applyFont="1" applyFill="1" applyBorder="1"/>
    <xf numFmtId="40" fontId="12" fillId="2" borderId="0" xfId="1" applyNumberFormat="1" applyFont="1" applyFill="1" applyBorder="1"/>
    <xf numFmtId="40" fontId="12" fillId="2" borderId="17" xfId="1" applyNumberFormat="1" applyFont="1" applyFill="1" applyBorder="1"/>
    <xf numFmtId="0" fontId="12" fillId="2" borderId="4" xfId="0" applyFont="1" applyFill="1" applyBorder="1"/>
    <xf numFmtId="40" fontId="12" fillId="2" borderId="5" xfId="1" applyNumberFormat="1" applyFont="1" applyFill="1" applyBorder="1"/>
    <xf numFmtId="40" fontId="12" fillId="2" borderId="7" xfId="1" applyNumberFormat="1" applyFont="1" applyFill="1" applyBorder="1"/>
    <xf numFmtId="0" fontId="0" fillId="3" borderId="11" xfId="0" applyFill="1" applyBorder="1" applyAlignment="1">
      <alignment horizontal="center"/>
    </xf>
    <xf numFmtId="0" fontId="2" fillId="3" borderId="12" xfId="0" applyFont="1" applyFill="1" applyBorder="1" applyAlignment="1">
      <alignment horizontal="center"/>
    </xf>
    <xf numFmtId="0" fontId="2" fillId="3" borderId="12" xfId="0" applyFont="1" applyFill="1" applyBorder="1" applyAlignment="1">
      <alignment horizontal="left"/>
    </xf>
    <xf numFmtId="0" fontId="2" fillId="3" borderId="13" xfId="0" applyFont="1" applyFill="1" applyBorder="1" applyAlignment="1">
      <alignment horizontal="center"/>
    </xf>
    <xf numFmtId="0" fontId="2" fillId="3" borderId="18" xfId="0" applyFont="1" applyFill="1" applyBorder="1"/>
    <xf numFmtId="169" fontId="0" fillId="3" borderId="10" xfId="2" applyNumberFormat="1" applyFont="1" applyFill="1" applyBorder="1"/>
    <xf numFmtId="169" fontId="3" fillId="3" borderId="19" xfId="2" applyNumberFormat="1" applyFont="1" applyFill="1" applyBorder="1"/>
    <xf numFmtId="0" fontId="2" fillId="3" borderId="14" xfId="0" applyFont="1" applyFill="1" applyBorder="1"/>
    <xf numFmtId="169" fontId="0" fillId="3" borderId="15" xfId="2" applyNumberFormat="1" applyFont="1" applyFill="1" applyBorder="1"/>
    <xf numFmtId="169" fontId="8" fillId="3" borderId="16" xfId="2" applyNumberFormat="1" applyFont="1" applyFill="1" applyBorder="1"/>
    <xf numFmtId="0" fontId="0" fillId="2" borderId="0" xfId="0" applyFill="1" applyBorder="1"/>
    <xf numFmtId="0" fontId="0" fillId="2" borderId="0" xfId="0" applyFill="1"/>
    <xf numFmtId="0" fontId="0" fillId="0" borderId="0" xfId="0" applyNumberFormat="1"/>
    <xf numFmtId="0" fontId="0" fillId="0" borderId="0" xfId="0" applyNumberFormat="1" applyBorder="1"/>
    <xf numFmtId="49" fontId="0" fillId="0" borderId="0" xfId="0" applyNumberFormat="1" applyBorder="1"/>
    <xf numFmtId="0" fontId="0" fillId="0" borderId="3" xfId="0" applyNumberFormat="1" applyBorder="1"/>
    <xf numFmtId="0" fontId="0" fillId="0" borderId="17" xfId="0" applyNumberFormat="1" applyBorder="1"/>
    <xf numFmtId="0" fontId="0" fillId="0" borderId="4" xfId="0" applyNumberFormat="1" applyBorder="1"/>
    <xf numFmtId="0" fontId="0" fillId="0" borderId="5" xfId="0" applyNumberFormat="1" applyBorder="1"/>
    <xf numFmtId="0" fontId="0" fillId="0" borderId="7" xfId="0" applyNumberFormat="1" applyBorder="1"/>
    <xf numFmtId="0" fontId="0" fillId="0" borderId="20" xfId="0" applyNumberFormat="1" applyBorder="1"/>
    <xf numFmtId="0" fontId="0" fillId="0" borderId="21" xfId="0" applyNumberFormat="1" applyBorder="1"/>
    <xf numFmtId="0" fontId="0" fillId="0" borderId="22" xfId="0" applyNumberFormat="1" applyBorder="1"/>
    <xf numFmtId="0" fontId="15" fillId="0" borderId="0" xfId="0" applyNumberFormat="1" applyFont="1"/>
    <xf numFmtId="0" fontId="14" fillId="2" borderId="0" xfId="0" applyNumberFormat="1" applyFont="1" applyFill="1"/>
    <xf numFmtId="0" fontId="14" fillId="2" borderId="0" xfId="0" quotePrefix="1" applyNumberFormat="1" applyFont="1" applyFill="1"/>
    <xf numFmtId="49" fontId="0" fillId="0" borderId="3" xfId="0" applyNumberFormat="1" applyBorder="1"/>
    <xf numFmtId="0" fontId="0" fillId="0" borderId="3" xfId="0" applyNumberFormat="1" applyBorder="1" applyAlignment="1">
      <alignment horizontal="left"/>
    </xf>
    <xf numFmtId="0" fontId="0" fillId="0" borderId="4" xfId="0" applyNumberFormat="1" applyBorder="1" applyAlignment="1">
      <alignment horizontal="left"/>
    </xf>
    <xf numFmtId="0" fontId="0" fillId="0" borderId="0" xfId="0" applyNumberFormat="1" applyFill="1" applyBorder="1"/>
    <xf numFmtId="6" fontId="0" fillId="0" borderId="0" xfId="0" quotePrefix="1" applyNumberFormat="1" applyBorder="1"/>
    <xf numFmtId="0" fontId="3" fillId="2" borderId="11" xfId="0" applyFont="1" applyFill="1" applyBorder="1" applyAlignment="1">
      <alignment vertical="center"/>
    </xf>
    <xf numFmtId="0" fontId="3" fillId="2" borderId="12" xfId="0" applyFont="1" applyFill="1" applyBorder="1" applyAlignment="1">
      <alignment vertical="center"/>
    </xf>
    <xf numFmtId="0" fontId="0" fillId="2" borderId="12" xfId="0" applyFill="1" applyBorder="1" applyAlignment="1">
      <alignment vertical="center" wrapText="1"/>
    </xf>
    <xf numFmtId="0" fontId="0" fillId="2" borderId="12" xfId="0" applyFill="1" applyBorder="1" applyAlignment="1">
      <alignment vertical="center"/>
    </xf>
    <xf numFmtId="16" fontId="2" fillId="0" borderId="0" xfId="0" quotePrefix="1" applyNumberFormat="1" applyFont="1" applyAlignment="1">
      <alignment horizontal="center"/>
    </xf>
    <xf numFmtId="0" fontId="2" fillId="0" borderId="0" xfId="0" applyFont="1" applyAlignment="1">
      <alignment horizontal="center"/>
    </xf>
    <xf numFmtId="167" fontId="0" fillId="0" borderId="0" xfId="1" applyNumberFormat="1" applyFont="1"/>
    <xf numFmtId="172" fontId="0" fillId="0" borderId="0" xfId="0" applyNumberFormat="1" applyBorder="1"/>
    <xf numFmtId="0" fontId="2" fillId="0" borderId="0" xfId="0" applyFont="1" applyAlignment="1">
      <alignment horizontal="left"/>
    </xf>
    <xf numFmtId="0" fontId="0" fillId="0" borderId="0" xfId="0" applyFill="1"/>
    <xf numFmtId="167" fontId="0" fillId="0" borderId="0" xfId="0" applyNumberFormat="1"/>
    <xf numFmtId="0" fontId="0" fillId="0" borderId="0" xfId="0" applyFill="1" applyAlignment="1">
      <alignment horizontal="left" vertical="top" wrapText="1"/>
    </xf>
    <xf numFmtId="0" fontId="16" fillId="0" borderId="0" xfId="0" applyFont="1" applyFill="1" applyAlignment="1">
      <alignment horizontal="left" wrapText="1"/>
    </xf>
    <xf numFmtId="43" fontId="2" fillId="0" borderId="0" xfId="0" applyNumberFormat="1" applyFont="1"/>
    <xf numFmtId="167" fontId="0" fillId="2" borderId="0" xfId="1" applyNumberFormat="1" applyFont="1" applyFill="1"/>
    <xf numFmtId="172" fontId="0" fillId="0" borderId="0" xfId="0" applyNumberFormat="1"/>
    <xf numFmtId="0" fontId="18" fillId="0" borderId="0" xfId="0" applyFont="1"/>
    <xf numFmtId="0" fontId="18" fillId="0" borderId="27" xfId="0" applyFont="1" applyBorder="1" applyAlignment="1">
      <alignment horizontal="center" shrinkToFit="1"/>
    </xf>
    <xf numFmtId="0" fontId="18" fillId="4" borderId="0" xfId="0" applyFont="1" applyFill="1" applyAlignment="1">
      <alignment horizontal="left" vertical="top" wrapText="1"/>
    </xf>
    <xf numFmtId="166" fontId="18" fillId="0" borderId="30" xfId="0" applyNumberFormat="1" applyFont="1" applyBorder="1" applyAlignment="1">
      <alignment horizontal="center"/>
    </xf>
    <xf numFmtId="172" fontId="18" fillId="0" borderId="0" xfId="0" applyNumberFormat="1" applyFont="1"/>
    <xf numFmtId="166" fontId="18" fillId="0" borderId="33" xfId="0" applyNumberFormat="1" applyFont="1" applyBorder="1" applyAlignment="1">
      <alignment horizontal="center"/>
    </xf>
    <xf numFmtId="0" fontId="18" fillId="0" borderId="0" xfId="0" applyFont="1" applyFill="1"/>
    <xf numFmtId="166" fontId="18" fillId="0" borderId="36" xfId="0" applyNumberFormat="1" applyFont="1" applyBorder="1" applyAlignment="1">
      <alignment horizontal="center"/>
    </xf>
    <xf numFmtId="0" fontId="17" fillId="2" borderId="0" xfId="0" applyFont="1" applyFill="1"/>
    <xf numFmtId="43" fontId="18" fillId="4" borderId="0" xfId="1" applyFont="1" applyFill="1" applyAlignment="1">
      <alignment horizontal="left" vertical="top" wrapText="1"/>
    </xf>
    <xf numFmtId="0" fontId="18" fillId="0" borderId="0" xfId="0" applyFont="1" applyAlignment="1">
      <alignment vertical="center"/>
    </xf>
    <xf numFmtId="0" fontId="17" fillId="0" borderId="0" xfId="0" applyFont="1" applyAlignment="1">
      <alignment horizontal="center" vertical="center"/>
    </xf>
    <xf numFmtId="0" fontId="0" fillId="0" borderId="0" xfId="0" applyAlignment="1">
      <alignment vertical="center"/>
    </xf>
    <xf numFmtId="0" fontId="2" fillId="0" borderId="0" xfId="0" applyFont="1" applyAlignment="1">
      <alignment vertical="center"/>
    </xf>
    <xf numFmtId="0" fontId="18" fillId="2" borderId="0" xfId="0" applyFont="1" applyFill="1"/>
    <xf numFmtId="0" fontId="0" fillId="0" borderId="0" xfId="0" applyFill="1" applyBorder="1" applyAlignment="1">
      <alignment vertical="center"/>
    </xf>
    <xf numFmtId="0" fontId="0" fillId="0" borderId="0" xfId="0" applyBorder="1" applyAlignment="1">
      <alignment vertical="center"/>
    </xf>
    <xf numFmtId="0" fontId="7" fillId="2" borderId="8" xfId="0" applyFont="1" applyFill="1" applyBorder="1" applyAlignment="1">
      <alignment vertical="center"/>
    </xf>
    <xf numFmtId="0" fontId="0" fillId="0" borderId="0" xfId="0" quotePrefix="1" applyBorder="1" applyAlignment="1">
      <alignment vertical="center"/>
    </xf>
    <xf numFmtId="0" fontId="3" fillId="0" borderId="0" xfId="0" applyFont="1" applyBorder="1" applyAlignment="1">
      <alignment vertical="center"/>
    </xf>
    <xf numFmtId="164" fontId="0" fillId="0" borderId="0" xfId="1" applyNumberFormat="1" applyFont="1" applyBorder="1" applyAlignment="1">
      <alignment vertical="center"/>
    </xf>
    <xf numFmtId="165" fontId="0" fillId="0" borderId="0" xfId="0" applyNumberFormat="1" applyBorder="1" applyAlignment="1">
      <alignment vertical="center"/>
    </xf>
    <xf numFmtId="166" fontId="18" fillId="0" borderId="33" xfId="0" applyNumberFormat="1" applyFont="1" applyBorder="1" applyAlignment="1">
      <alignment horizontal="center" vertical="center"/>
    </xf>
    <xf numFmtId="172" fontId="18" fillId="0" borderId="0" xfId="0" applyNumberFormat="1" applyFont="1" applyAlignment="1">
      <alignment vertical="center"/>
    </xf>
    <xf numFmtId="0" fontId="18" fillId="0" borderId="0" xfId="0" applyFont="1" applyFill="1" applyAlignment="1">
      <alignment vertical="center"/>
    </xf>
    <xf numFmtId="168" fontId="3" fillId="0" borderId="0" xfId="0" applyNumberFormat="1" applyFont="1" applyBorder="1"/>
    <xf numFmtId="173" fontId="2" fillId="0" borderId="9" xfId="2" applyNumberFormat="1" applyFont="1" applyBorder="1"/>
    <xf numFmtId="0" fontId="18" fillId="0" borderId="27" xfId="0" applyFont="1" applyBorder="1" applyAlignment="1">
      <alignment horizontal="center" vertical="center" shrinkToFit="1"/>
    </xf>
    <xf numFmtId="0" fontId="0" fillId="0" borderId="0" xfId="0" applyBorder="1" applyAlignment="1">
      <alignment horizontal="center" vertical="center"/>
    </xf>
    <xf numFmtId="2" fontId="0" fillId="0" borderId="0" xfId="0" applyNumberFormat="1" applyBorder="1" applyAlignment="1">
      <alignment horizontal="center" vertical="center"/>
    </xf>
    <xf numFmtId="0" fontId="0" fillId="0" borderId="0" xfId="0" applyFont="1" applyBorder="1" applyAlignment="1">
      <alignment horizontal="center" vertical="center"/>
    </xf>
    <xf numFmtId="168" fontId="0" fillId="0" borderId="0" xfId="1" applyNumberFormat="1" applyFont="1" applyBorder="1" applyAlignment="1">
      <alignment horizontal="center" vertical="center"/>
    </xf>
    <xf numFmtId="43" fontId="0" fillId="0" borderId="0" xfId="0" applyNumberFormat="1" applyBorder="1" applyAlignment="1">
      <alignment horizontal="center" vertical="center"/>
    </xf>
    <xf numFmtId="43" fontId="0" fillId="0" borderId="0" xfId="1" applyFont="1" applyBorder="1" applyAlignment="1">
      <alignment horizontal="center" vertical="center"/>
    </xf>
    <xf numFmtId="0" fontId="18" fillId="0" borderId="0" xfId="0" applyFont="1" applyAlignment="1">
      <alignment horizontal="center" vertical="center"/>
    </xf>
    <xf numFmtId="43" fontId="18" fillId="4" borderId="0" xfId="1" applyFont="1" applyFill="1" applyAlignment="1">
      <alignment horizontal="center" vertical="center" wrapText="1"/>
    </xf>
    <xf numFmtId="0" fontId="18" fillId="4" borderId="0" xfId="0" applyFont="1" applyFill="1" applyAlignment="1">
      <alignment horizontal="center" vertical="center" wrapText="1"/>
    </xf>
    <xf numFmtId="0" fontId="0" fillId="0" borderId="0" xfId="0" applyAlignment="1">
      <alignment horizontal="center" vertical="center"/>
    </xf>
    <xf numFmtId="0" fontId="20" fillId="0" borderId="0" xfId="0" applyFont="1"/>
    <xf numFmtId="166" fontId="0" fillId="0" borderId="0" xfId="0" applyNumberFormat="1" applyBorder="1"/>
    <xf numFmtId="166" fontId="0" fillId="0" borderId="0" xfId="0" applyNumberFormat="1" applyFill="1" applyBorder="1"/>
    <xf numFmtId="175" fontId="0" fillId="0" borderId="0" xfId="0" applyNumberFormat="1" applyBorder="1" applyAlignment="1">
      <alignment horizontal="center"/>
    </xf>
    <xf numFmtId="167" fontId="2" fillId="0" borderId="0" xfId="0" applyNumberFormat="1" applyFont="1"/>
    <xf numFmtId="0" fontId="21" fillId="0" borderId="0" xfId="0" applyFont="1"/>
    <xf numFmtId="0" fontId="22" fillId="0" borderId="0" xfId="0" applyFont="1" applyAlignment="1">
      <alignment horizontal="left"/>
    </xf>
    <xf numFmtId="0" fontId="0" fillId="0" borderId="0" xfId="0" applyAlignment="1">
      <alignment horizontal="left"/>
    </xf>
    <xf numFmtId="166" fontId="0" fillId="0" borderId="0" xfId="0" applyNumberFormat="1" applyFill="1" applyBorder="1" applyAlignment="1">
      <alignment horizontal="left" vertical="center"/>
    </xf>
    <xf numFmtId="0" fontId="0" fillId="0" borderId="0" xfId="0" applyFill="1" applyBorder="1" applyAlignment="1">
      <alignment horizontal="center"/>
    </xf>
    <xf numFmtId="175" fontId="0" fillId="0" borderId="0" xfId="0" applyNumberFormat="1"/>
    <xf numFmtId="0" fontId="23" fillId="0" borderId="0" xfId="0" applyFont="1"/>
    <xf numFmtId="0" fontId="24" fillId="0" borderId="0" xfId="3" applyAlignment="1" applyProtection="1"/>
    <xf numFmtId="0" fontId="25" fillId="0" borderId="0" xfId="0" applyFont="1"/>
    <xf numFmtId="2" fontId="0" fillId="0" borderId="0" xfId="0" applyNumberFormat="1" applyFill="1" applyBorder="1"/>
    <xf numFmtId="176" fontId="3" fillId="0" borderId="0" xfId="0" applyNumberFormat="1" applyFont="1" applyBorder="1" applyAlignment="1">
      <alignment horizontal="center"/>
    </xf>
    <xf numFmtId="0" fontId="4" fillId="0" borderId="0" xfId="0" applyFont="1" applyBorder="1" applyAlignment="1">
      <alignment horizontal="left"/>
    </xf>
    <xf numFmtId="0" fontId="0" fillId="0" borderId="0" xfId="0" quotePrefix="1" applyFill="1" applyBorder="1"/>
    <xf numFmtId="2" fontId="0" fillId="0" borderId="0" xfId="0" applyNumberFormat="1"/>
    <xf numFmtId="166" fontId="0" fillId="0" borderId="0" xfId="0" applyNumberFormat="1"/>
    <xf numFmtId="0" fontId="8" fillId="0" borderId="0" xfId="0" applyFont="1" applyBorder="1" applyAlignment="1">
      <alignment horizontal="center" vertical="center"/>
    </xf>
    <xf numFmtId="166" fontId="0" fillId="0" borderId="0" xfId="0" applyNumberFormat="1" applyFill="1"/>
    <xf numFmtId="2" fontId="0" fillId="0" borderId="0" xfId="0" applyNumberFormat="1" applyFill="1"/>
    <xf numFmtId="43" fontId="0" fillId="0" borderId="0" xfId="0" applyNumberFormat="1" applyFill="1" applyBorder="1"/>
    <xf numFmtId="174" fontId="0" fillId="0" borderId="0" xfId="0" applyNumberFormat="1" applyFill="1" applyBorder="1"/>
    <xf numFmtId="172" fontId="0" fillId="0" borderId="0" xfId="0" applyNumberFormat="1" applyFill="1" applyBorder="1"/>
    <xf numFmtId="0" fontId="15" fillId="0" borderId="0" xfId="0" applyNumberFormat="1" applyFont="1" applyFill="1"/>
    <xf numFmtId="172" fontId="0" fillId="0" borderId="3" xfId="0" applyNumberFormat="1" applyFill="1" applyBorder="1"/>
    <xf numFmtId="172" fontId="0" fillId="0" borderId="0" xfId="0" applyNumberFormat="1" applyFill="1"/>
    <xf numFmtId="0" fontId="0" fillId="5" borderId="0" xfId="0" applyFill="1" applyBorder="1"/>
    <xf numFmtId="167" fontId="0" fillId="5" borderId="0" xfId="1" applyNumberFormat="1" applyFont="1" applyFill="1"/>
    <xf numFmtId="0" fontId="0" fillId="2" borderId="38" xfId="0" applyFill="1" applyBorder="1" applyAlignment="1">
      <alignment horizontal="left" vertical="center" wrapText="1"/>
    </xf>
    <xf numFmtId="0" fontId="0" fillId="2" borderId="12" xfId="0" applyFill="1" applyBorder="1" applyAlignment="1">
      <alignment horizontal="left" vertical="center" wrapText="1"/>
    </xf>
    <xf numFmtId="172" fontId="0" fillId="2" borderId="0" xfId="0" applyNumberFormat="1" applyFill="1"/>
    <xf numFmtId="168" fontId="0" fillId="0" borderId="0" xfId="1" applyNumberFormat="1" applyFont="1"/>
    <xf numFmtId="0" fontId="0" fillId="0" borderId="0" xfId="0" applyAlignment="1">
      <alignment horizontal="center" vertical="top" wrapText="1"/>
    </xf>
    <xf numFmtId="0" fontId="24" fillId="0" borderId="0" xfId="3" applyAlignment="1" applyProtection="1">
      <alignment horizontal="center" vertical="top" wrapText="1"/>
    </xf>
    <xf numFmtId="8" fontId="2" fillId="0" borderId="0" xfId="0" applyNumberFormat="1" applyFont="1" applyAlignment="1">
      <alignment horizontal="center" vertical="top" wrapText="1"/>
    </xf>
    <xf numFmtId="0" fontId="0" fillId="0" borderId="0" xfId="0" applyAlignment="1">
      <alignment horizontal="left" wrapText="1"/>
    </xf>
    <xf numFmtId="0" fontId="2" fillId="0" borderId="0" xfId="0" applyFont="1" applyAlignment="1">
      <alignment horizontal="center" wrapText="1"/>
    </xf>
    <xf numFmtId="0" fontId="29" fillId="0" borderId="0" xfId="0" applyFont="1" applyAlignment="1">
      <alignment horizontal="center" wrapText="1"/>
    </xf>
    <xf numFmtId="0" fontId="24" fillId="0" borderId="0" xfId="3" applyAlignment="1" applyProtection="1">
      <alignment horizontal="left" wrapText="1"/>
    </xf>
    <xf numFmtId="8" fontId="24" fillId="0" borderId="0" xfId="3" applyNumberFormat="1" applyAlignment="1" applyProtection="1"/>
    <xf numFmtId="177" fontId="0" fillId="0" borderId="0" xfId="0" applyNumberFormat="1"/>
    <xf numFmtId="12" fontId="0" fillId="0" borderId="0" xfId="0" applyNumberFormat="1" applyAlignment="1">
      <alignment horizontal="right" vertical="center"/>
    </xf>
    <xf numFmtId="169" fontId="0" fillId="0" borderId="0" xfId="2" applyNumberFormat="1" applyFont="1"/>
    <xf numFmtId="6" fontId="2" fillId="0" borderId="0" xfId="0" applyNumberFormat="1" applyFont="1" applyAlignment="1">
      <alignment horizontal="center" vertical="top" wrapText="1"/>
    </xf>
    <xf numFmtId="0" fontId="0" fillId="0" borderId="0" xfId="0" applyNumberFormat="1" applyFont="1" applyAlignment="1">
      <alignment horizontal="right" vertical="top" wrapText="1"/>
    </xf>
    <xf numFmtId="0" fontId="2" fillId="2" borderId="0" xfId="0" applyFont="1" applyFill="1" applyBorder="1"/>
    <xf numFmtId="166" fontId="18" fillId="2" borderId="33" xfId="0" applyNumberFormat="1" applyFont="1" applyFill="1" applyBorder="1" applyAlignment="1">
      <alignment horizontal="center"/>
    </xf>
    <xf numFmtId="172" fontId="18" fillId="2" borderId="0" xfId="0" applyNumberFormat="1" applyFont="1" applyFill="1"/>
    <xf numFmtId="168" fontId="0" fillId="2" borderId="0" xfId="1" applyNumberFormat="1" applyFont="1" applyFill="1"/>
    <xf numFmtId="165" fontId="0" fillId="2" borderId="0" xfId="0" applyNumberFormat="1" applyFill="1"/>
    <xf numFmtId="168" fontId="0" fillId="0" borderId="0" xfId="1" applyNumberFormat="1" applyFont="1" applyBorder="1"/>
    <xf numFmtId="0" fontId="2" fillId="2" borderId="14"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37" xfId="0" applyFill="1" applyBorder="1" applyAlignment="1" applyProtection="1">
      <alignment horizontal="center" vertical="center"/>
      <protection locked="0"/>
    </xf>
    <xf numFmtId="0" fontId="2" fillId="2" borderId="39" xfId="0" applyFont="1" applyFill="1" applyBorder="1" applyAlignment="1" applyProtection="1">
      <alignment horizontal="center" vertical="center"/>
      <protection locked="0"/>
    </xf>
    <xf numFmtId="0" fontId="18" fillId="0" borderId="31" xfId="0" applyFont="1" applyBorder="1" applyAlignment="1">
      <alignment horizontal="center"/>
    </xf>
    <xf numFmtId="0" fontId="18" fillId="0" borderId="32" xfId="0" applyFont="1" applyBorder="1" applyAlignment="1">
      <alignment horizontal="center"/>
    </xf>
    <xf numFmtId="0" fontId="17" fillId="0" borderId="23" xfId="0" applyFont="1" applyBorder="1" applyAlignment="1">
      <alignment horizontal="center"/>
    </xf>
    <xf numFmtId="0" fontId="17" fillId="0" borderId="24" xfId="0" applyFont="1" applyBorder="1" applyAlignment="1">
      <alignment horizontal="center"/>
    </xf>
    <xf numFmtId="0" fontId="17" fillId="0" borderId="25" xfId="0" applyFont="1" applyBorder="1" applyAlignment="1">
      <alignment horizontal="center"/>
    </xf>
    <xf numFmtId="0" fontId="18" fillId="0" borderId="26" xfId="0" applyFont="1" applyBorder="1" applyAlignment="1">
      <alignment horizontal="center" vertical="center"/>
    </xf>
    <xf numFmtId="0" fontId="18" fillId="0" borderId="0" xfId="0" applyFont="1"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xf>
    <xf numFmtId="0" fontId="18" fillId="0" borderId="29" xfId="0" applyFont="1" applyBorder="1" applyAlignment="1">
      <alignment horizont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18" fillId="2" borderId="31" xfId="0" applyFont="1" applyFill="1" applyBorder="1" applyAlignment="1">
      <alignment horizontal="center"/>
    </xf>
    <xf numFmtId="0" fontId="18" fillId="2" borderId="32" xfId="0" applyFont="1" applyFill="1" applyBorder="1" applyAlignment="1">
      <alignment horizontal="center"/>
    </xf>
    <xf numFmtId="0" fontId="18" fillId="0" borderId="34" xfId="0" applyFont="1" applyBorder="1" applyAlignment="1">
      <alignment horizontal="center"/>
    </xf>
    <xf numFmtId="0" fontId="18" fillId="0" borderId="35" xfId="0" applyFont="1" applyBorder="1" applyAlignment="1">
      <alignment horizontal="center"/>
    </xf>
    <xf numFmtId="0" fontId="19" fillId="0" borderId="26" xfId="0" applyFont="1" applyBorder="1" applyAlignment="1">
      <alignment horizontal="center" vertical="center"/>
    </xf>
    <xf numFmtId="0" fontId="19" fillId="0" borderId="0" xfId="0" applyFont="1" applyBorder="1" applyAlignment="1">
      <alignment horizontal="center" vertical="center"/>
    </xf>
    <xf numFmtId="0" fontId="19" fillId="0" borderId="27" xfId="0" applyFont="1" applyBorder="1" applyAlignment="1">
      <alignment horizontal="center" vertical="center"/>
    </xf>
    <xf numFmtId="0" fontId="18" fillId="0" borderId="26" xfId="0" applyFont="1" applyBorder="1" applyAlignment="1">
      <alignment horizontal="center"/>
    </xf>
    <xf numFmtId="0" fontId="18" fillId="0" borderId="0" xfId="0" applyFont="1" applyBorder="1" applyAlignment="1">
      <alignment horizontal="center"/>
    </xf>
    <xf numFmtId="0" fontId="0" fillId="0" borderId="0" xfId="0" applyAlignment="1">
      <alignment horizontal="left" wrapText="1"/>
    </xf>
    <xf numFmtId="0" fontId="24" fillId="0" borderId="0" xfId="3" applyAlignment="1" applyProtection="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val>
            <c:numRef>
              <c:f>cost_results!$L$3:$L$109</c:f>
              <c:numCache>
                <c:formatCode>"$"#,##0_);[Red]\("$"#,##0\)</c:formatCode>
                <c:ptCount val="107"/>
                <c:pt idx="0">
                  <c:v>1760</c:v>
                </c:pt>
                <c:pt idx="1">
                  <c:v>1760</c:v>
                </c:pt>
                <c:pt idx="2">
                  <c:v>1760</c:v>
                </c:pt>
                <c:pt idx="3">
                  <c:v>1760</c:v>
                </c:pt>
                <c:pt idx="4">
                  <c:v>1934</c:v>
                </c:pt>
                <c:pt idx="5">
                  <c:v>1934</c:v>
                </c:pt>
                <c:pt idx="6">
                  <c:v>1934</c:v>
                </c:pt>
                <c:pt idx="7">
                  <c:v>1934</c:v>
                </c:pt>
                <c:pt idx="8">
                  <c:v>1934</c:v>
                </c:pt>
                <c:pt idx="9">
                  <c:v>1934</c:v>
                </c:pt>
                <c:pt idx="10">
                  <c:v>1934</c:v>
                </c:pt>
                <c:pt idx="11">
                  <c:v>1934</c:v>
                </c:pt>
                <c:pt idx="12">
                  <c:v>1934</c:v>
                </c:pt>
                <c:pt idx="13">
                  <c:v>2112</c:v>
                </c:pt>
                <c:pt idx="14">
                  <c:v>2112</c:v>
                </c:pt>
                <c:pt idx="15">
                  <c:v>2112</c:v>
                </c:pt>
                <c:pt idx="16">
                  <c:v>2112</c:v>
                </c:pt>
                <c:pt idx="17">
                  <c:v>2112</c:v>
                </c:pt>
                <c:pt idx="18">
                  <c:v>2112</c:v>
                </c:pt>
                <c:pt idx="19">
                  <c:v>2112</c:v>
                </c:pt>
                <c:pt idx="20">
                  <c:v>2112</c:v>
                </c:pt>
                <c:pt idx="21">
                  <c:v>2294</c:v>
                </c:pt>
                <c:pt idx="22">
                  <c:v>2294</c:v>
                </c:pt>
                <c:pt idx="23">
                  <c:v>2294</c:v>
                </c:pt>
                <c:pt idx="24">
                  <c:v>2294</c:v>
                </c:pt>
                <c:pt idx="25">
                  <c:v>2294</c:v>
                </c:pt>
                <c:pt idx="26">
                  <c:v>2294</c:v>
                </c:pt>
                <c:pt idx="27">
                  <c:v>2294</c:v>
                </c:pt>
                <c:pt idx="28">
                  <c:v>2294</c:v>
                </c:pt>
                <c:pt idx="29">
                  <c:v>2479</c:v>
                </c:pt>
                <c:pt idx="30">
                  <c:v>2479</c:v>
                </c:pt>
                <c:pt idx="31">
                  <c:v>2479</c:v>
                </c:pt>
                <c:pt idx="32">
                  <c:v>2479</c:v>
                </c:pt>
                <c:pt idx="33">
                  <c:v>2479</c:v>
                </c:pt>
                <c:pt idx="34">
                  <c:v>2479</c:v>
                </c:pt>
                <c:pt idx="35">
                  <c:v>2479</c:v>
                </c:pt>
                <c:pt idx="36">
                  <c:v>2479</c:v>
                </c:pt>
                <c:pt idx="37">
                  <c:v>2668</c:v>
                </c:pt>
                <c:pt idx="38">
                  <c:v>2668</c:v>
                </c:pt>
                <c:pt idx="39">
                  <c:v>2668</c:v>
                </c:pt>
                <c:pt idx="40">
                  <c:v>2668</c:v>
                </c:pt>
                <c:pt idx="41">
                  <c:v>2668</c:v>
                </c:pt>
                <c:pt idx="42">
                  <c:v>2668</c:v>
                </c:pt>
                <c:pt idx="43">
                  <c:v>2668</c:v>
                </c:pt>
                <c:pt idx="44">
                  <c:v>2668</c:v>
                </c:pt>
                <c:pt idx="45">
                  <c:v>2668</c:v>
                </c:pt>
                <c:pt idx="46">
                  <c:v>2668</c:v>
                </c:pt>
                <c:pt idx="47">
                  <c:v>2668</c:v>
                </c:pt>
                <c:pt idx="48">
                  <c:v>2861</c:v>
                </c:pt>
                <c:pt idx="49">
                  <c:v>2861</c:v>
                </c:pt>
                <c:pt idx="50">
                  <c:v>2861</c:v>
                </c:pt>
                <c:pt idx="51">
                  <c:v>2861</c:v>
                </c:pt>
                <c:pt idx="52">
                  <c:v>2861</c:v>
                </c:pt>
                <c:pt idx="53">
                  <c:v>2861</c:v>
                </c:pt>
                <c:pt idx="54">
                  <c:v>2861</c:v>
                </c:pt>
                <c:pt idx="55">
                  <c:v>2861</c:v>
                </c:pt>
                <c:pt idx="56">
                  <c:v>2861</c:v>
                </c:pt>
                <c:pt idx="57">
                  <c:v>2861</c:v>
                </c:pt>
                <c:pt idx="58">
                  <c:v>2861</c:v>
                </c:pt>
                <c:pt idx="59">
                  <c:v>3057</c:v>
                </c:pt>
                <c:pt idx="60">
                  <c:v>3057</c:v>
                </c:pt>
                <c:pt idx="61">
                  <c:v>3057</c:v>
                </c:pt>
                <c:pt idx="62">
                  <c:v>3057</c:v>
                </c:pt>
                <c:pt idx="63">
                  <c:v>3057</c:v>
                </c:pt>
                <c:pt idx="64">
                  <c:v>3057</c:v>
                </c:pt>
                <c:pt idx="65">
                  <c:v>3057</c:v>
                </c:pt>
                <c:pt idx="66">
                  <c:v>3057</c:v>
                </c:pt>
                <c:pt idx="67">
                  <c:v>3057</c:v>
                </c:pt>
                <c:pt idx="68">
                  <c:v>3057</c:v>
                </c:pt>
                <c:pt idx="69">
                  <c:v>3057</c:v>
                </c:pt>
                <c:pt idx="70">
                  <c:v>3460</c:v>
                </c:pt>
                <c:pt idx="71">
                  <c:v>3460</c:v>
                </c:pt>
                <c:pt idx="72">
                  <c:v>3460</c:v>
                </c:pt>
                <c:pt idx="73">
                  <c:v>3460</c:v>
                </c:pt>
                <c:pt idx="74">
                  <c:v>3460</c:v>
                </c:pt>
                <c:pt idx="75">
                  <c:v>3460</c:v>
                </c:pt>
                <c:pt idx="76">
                  <c:v>3460</c:v>
                </c:pt>
                <c:pt idx="77">
                  <c:v>3460</c:v>
                </c:pt>
                <c:pt idx="78">
                  <c:v>3460</c:v>
                </c:pt>
                <c:pt idx="79">
                  <c:v>3460</c:v>
                </c:pt>
                <c:pt idx="80">
                  <c:v>3877</c:v>
                </c:pt>
                <c:pt idx="81">
                  <c:v>3877</c:v>
                </c:pt>
                <c:pt idx="82">
                  <c:v>3877</c:v>
                </c:pt>
                <c:pt idx="83">
                  <c:v>3877</c:v>
                </c:pt>
                <c:pt idx="84">
                  <c:v>3877</c:v>
                </c:pt>
                <c:pt idx="85">
                  <c:v>3877</c:v>
                </c:pt>
                <c:pt idx="86">
                  <c:v>3877</c:v>
                </c:pt>
                <c:pt idx="87">
                  <c:v>3877</c:v>
                </c:pt>
                <c:pt idx="88">
                  <c:v>3877</c:v>
                </c:pt>
                <c:pt idx="89">
                  <c:v>4308</c:v>
                </c:pt>
                <c:pt idx="90">
                  <c:v>4308</c:v>
                </c:pt>
                <c:pt idx="91">
                  <c:v>4308</c:v>
                </c:pt>
                <c:pt idx="92">
                  <c:v>4308</c:v>
                </c:pt>
                <c:pt idx="93">
                  <c:v>4308</c:v>
                </c:pt>
                <c:pt idx="94">
                  <c:v>4308</c:v>
                </c:pt>
                <c:pt idx="95">
                  <c:v>4308</c:v>
                </c:pt>
                <c:pt idx="96">
                  <c:v>4308</c:v>
                </c:pt>
                <c:pt idx="97">
                  <c:v>4308</c:v>
                </c:pt>
                <c:pt idx="98">
                  <c:v>4755</c:v>
                </c:pt>
                <c:pt idx="99">
                  <c:v>4755</c:v>
                </c:pt>
                <c:pt idx="100">
                  <c:v>4755</c:v>
                </c:pt>
                <c:pt idx="101">
                  <c:v>4755</c:v>
                </c:pt>
                <c:pt idx="102">
                  <c:v>4755</c:v>
                </c:pt>
                <c:pt idx="103">
                  <c:v>4755</c:v>
                </c:pt>
                <c:pt idx="104">
                  <c:v>4755</c:v>
                </c:pt>
                <c:pt idx="105">
                  <c:v>4755</c:v>
                </c:pt>
                <c:pt idx="106">
                  <c:v>4755</c:v>
                </c:pt>
              </c:numCache>
            </c:numRef>
          </c:val>
          <c:smooth val="0"/>
          <c:extLst>
            <c:ext xmlns:c16="http://schemas.microsoft.com/office/drawing/2014/chart" uri="{C3380CC4-5D6E-409C-BE32-E72D297353CC}">
              <c16:uniqueId val="{00000000-87D0-47E1-A45B-503318747D85}"/>
            </c:ext>
          </c:extLst>
        </c:ser>
        <c:ser>
          <c:idx val="1"/>
          <c:order val="1"/>
          <c:val>
            <c:numRef>
              <c:f>cost_results!$M$3:$M$109</c:f>
              <c:numCache>
                <c:formatCode>"$"#,##0_);[Red]\("$"#,##0\)</c:formatCode>
                <c:ptCount val="107"/>
                <c:pt idx="0">
                  <c:v>1746</c:v>
                </c:pt>
                <c:pt idx="1">
                  <c:v>2190</c:v>
                </c:pt>
                <c:pt idx="2">
                  <c:v>2190</c:v>
                </c:pt>
                <c:pt idx="3">
                  <c:v>2190</c:v>
                </c:pt>
                <c:pt idx="4">
                  <c:v>1746</c:v>
                </c:pt>
                <c:pt idx="5">
                  <c:v>2190</c:v>
                </c:pt>
                <c:pt idx="6">
                  <c:v>2190</c:v>
                </c:pt>
                <c:pt idx="7">
                  <c:v>2190</c:v>
                </c:pt>
                <c:pt idx="8">
                  <c:v>2190</c:v>
                </c:pt>
                <c:pt idx="9">
                  <c:v>2930</c:v>
                </c:pt>
                <c:pt idx="10">
                  <c:v>2930</c:v>
                </c:pt>
                <c:pt idx="11">
                  <c:v>2930</c:v>
                </c:pt>
                <c:pt idx="12">
                  <c:v>2930</c:v>
                </c:pt>
                <c:pt idx="13">
                  <c:v>2190</c:v>
                </c:pt>
                <c:pt idx="14">
                  <c:v>2190</c:v>
                </c:pt>
                <c:pt idx="15">
                  <c:v>2190</c:v>
                </c:pt>
                <c:pt idx="16">
                  <c:v>2190</c:v>
                </c:pt>
                <c:pt idx="17">
                  <c:v>2930</c:v>
                </c:pt>
                <c:pt idx="18">
                  <c:v>2930</c:v>
                </c:pt>
                <c:pt idx="19">
                  <c:v>2930</c:v>
                </c:pt>
                <c:pt idx="20">
                  <c:v>2930</c:v>
                </c:pt>
                <c:pt idx="21">
                  <c:v>2190</c:v>
                </c:pt>
                <c:pt idx="22">
                  <c:v>2190</c:v>
                </c:pt>
                <c:pt idx="23">
                  <c:v>2190</c:v>
                </c:pt>
                <c:pt idx="24">
                  <c:v>2190</c:v>
                </c:pt>
                <c:pt idx="25">
                  <c:v>2930</c:v>
                </c:pt>
                <c:pt idx="26">
                  <c:v>2930</c:v>
                </c:pt>
                <c:pt idx="27">
                  <c:v>2930</c:v>
                </c:pt>
                <c:pt idx="28">
                  <c:v>2930</c:v>
                </c:pt>
                <c:pt idx="29">
                  <c:v>2190</c:v>
                </c:pt>
                <c:pt idx="30">
                  <c:v>2190</c:v>
                </c:pt>
                <c:pt idx="31">
                  <c:v>2190</c:v>
                </c:pt>
                <c:pt idx="32">
                  <c:v>2190</c:v>
                </c:pt>
                <c:pt idx="33">
                  <c:v>2930</c:v>
                </c:pt>
                <c:pt idx="34">
                  <c:v>2930</c:v>
                </c:pt>
                <c:pt idx="35">
                  <c:v>2930</c:v>
                </c:pt>
                <c:pt idx="36">
                  <c:v>2930</c:v>
                </c:pt>
                <c:pt idx="37">
                  <c:v>2190</c:v>
                </c:pt>
                <c:pt idx="38">
                  <c:v>2190</c:v>
                </c:pt>
                <c:pt idx="39">
                  <c:v>2190</c:v>
                </c:pt>
                <c:pt idx="40">
                  <c:v>2190</c:v>
                </c:pt>
                <c:pt idx="41">
                  <c:v>2930</c:v>
                </c:pt>
                <c:pt idx="42">
                  <c:v>2930</c:v>
                </c:pt>
                <c:pt idx="43">
                  <c:v>2930</c:v>
                </c:pt>
                <c:pt idx="44">
                  <c:v>2930</c:v>
                </c:pt>
                <c:pt idx="45">
                  <c:v>4060</c:v>
                </c:pt>
                <c:pt idx="46">
                  <c:v>4060</c:v>
                </c:pt>
                <c:pt idx="47">
                  <c:v>4060</c:v>
                </c:pt>
                <c:pt idx="48">
                  <c:v>2190</c:v>
                </c:pt>
                <c:pt idx="49">
                  <c:v>2190</c:v>
                </c:pt>
                <c:pt idx="50">
                  <c:v>2190</c:v>
                </c:pt>
                <c:pt idx="51">
                  <c:v>2930</c:v>
                </c:pt>
                <c:pt idx="52">
                  <c:v>2930</c:v>
                </c:pt>
                <c:pt idx="53">
                  <c:v>2930</c:v>
                </c:pt>
                <c:pt idx="54">
                  <c:v>2930</c:v>
                </c:pt>
                <c:pt idx="55">
                  <c:v>4060</c:v>
                </c:pt>
                <c:pt idx="56">
                  <c:v>4060</c:v>
                </c:pt>
                <c:pt idx="57">
                  <c:v>4060</c:v>
                </c:pt>
                <c:pt idx="58">
                  <c:v>4060</c:v>
                </c:pt>
                <c:pt idx="59">
                  <c:v>2190</c:v>
                </c:pt>
                <c:pt idx="60">
                  <c:v>2190</c:v>
                </c:pt>
                <c:pt idx="61">
                  <c:v>2190</c:v>
                </c:pt>
                <c:pt idx="62">
                  <c:v>2930</c:v>
                </c:pt>
                <c:pt idx="63">
                  <c:v>2930</c:v>
                </c:pt>
                <c:pt idx="64">
                  <c:v>2930</c:v>
                </c:pt>
                <c:pt idx="65">
                  <c:v>2930</c:v>
                </c:pt>
                <c:pt idx="66">
                  <c:v>4060</c:v>
                </c:pt>
                <c:pt idx="67">
                  <c:v>4060</c:v>
                </c:pt>
                <c:pt idx="68">
                  <c:v>4060</c:v>
                </c:pt>
                <c:pt idx="69">
                  <c:v>4060</c:v>
                </c:pt>
                <c:pt idx="70">
                  <c:v>2190</c:v>
                </c:pt>
                <c:pt idx="71">
                  <c:v>2190</c:v>
                </c:pt>
                <c:pt idx="72">
                  <c:v>2930</c:v>
                </c:pt>
                <c:pt idx="73">
                  <c:v>2930</c:v>
                </c:pt>
                <c:pt idx="74">
                  <c:v>2930</c:v>
                </c:pt>
                <c:pt idx="75">
                  <c:v>2930</c:v>
                </c:pt>
                <c:pt idx="76">
                  <c:v>4060</c:v>
                </c:pt>
                <c:pt idx="77">
                  <c:v>4060</c:v>
                </c:pt>
                <c:pt idx="78">
                  <c:v>4060</c:v>
                </c:pt>
                <c:pt idx="79">
                  <c:v>4060</c:v>
                </c:pt>
                <c:pt idx="80">
                  <c:v>2190</c:v>
                </c:pt>
                <c:pt idx="81">
                  <c:v>2190</c:v>
                </c:pt>
                <c:pt idx="82">
                  <c:v>2930</c:v>
                </c:pt>
                <c:pt idx="83">
                  <c:v>2930</c:v>
                </c:pt>
                <c:pt idx="84">
                  <c:v>2930</c:v>
                </c:pt>
                <c:pt idx="85">
                  <c:v>2930</c:v>
                </c:pt>
                <c:pt idx="86">
                  <c:v>4060</c:v>
                </c:pt>
                <c:pt idx="87">
                  <c:v>4060</c:v>
                </c:pt>
                <c:pt idx="88">
                  <c:v>4060</c:v>
                </c:pt>
                <c:pt idx="89">
                  <c:v>2190</c:v>
                </c:pt>
                <c:pt idx="90">
                  <c:v>2190</c:v>
                </c:pt>
                <c:pt idx="91">
                  <c:v>2930</c:v>
                </c:pt>
                <c:pt idx="92">
                  <c:v>2930</c:v>
                </c:pt>
                <c:pt idx="93">
                  <c:v>2930</c:v>
                </c:pt>
                <c:pt idx="94">
                  <c:v>4060</c:v>
                </c:pt>
                <c:pt idx="95">
                  <c:v>4060</c:v>
                </c:pt>
                <c:pt idx="96">
                  <c:v>4060</c:v>
                </c:pt>
                <c:pt idx="97">
                  <c:v>4060</c:v>
                </c:pt>
                <c:pt idx="98">
                  <c:v>2190</c:v>
                </c:pt>
                <c:pt idx="99">
                  <c:v>2190</c:v>
                </c:pt>
                <c:pt idx="100">
                  <c:v>2930</c:v>
                </c:pt>
                <c:pt idx="101">
                  <c:v>2930</c:v>
                </c:pt>
                <c:pt idx="102">
                  <c:v>2930</c:v>
                </c:pt>
                <c:pt idx="103">
                  <c:v>4060</c:v>
                </c:pt>
                <c:pt idx="104">
                  <c:v>4060</c:v>
                </c:pt>
                <c:pt idx="105">
                  <c:v>4060</c:v>
                </c:pt>
                <c:pt idx="106">
                  <c:v>4060</c:v>
                </c:pt>
              </c:numCache>
            </c:numRef>
          </c:val>
          <c:smooth val="0"/>
          <c:extLst>
            <c:ext xmlns:c16="http://schemas.microsoft.com/office/drawing/2014/chart" uri="{C3380CC4-5D6E-409C-BE32-E72D297353CC}">
              <c16:uniqueId val="{00000001-87D0-47E1-A45B-503318747D85}"/>
            </c:ext>
          </c:extLst>
        </c:ser>
        <c:dLbls>
          <c:showLegendKey val="0"/>
          <c:showVal val="0"/>
          <c:showCatName val="0"/>
          <c:showSerName val="0"/>
          <c:showPercent val="0"/>
          <c:showBubbleSize val="0"/>
        </c:dLbls>
        <c:marker val="1"/>
        <c:smooth val="0"/>
        <c:axId val="113436544"/>
        <c:axId val="113438080"/>
      </c:lineChart>
      <c:catAx>
        <c:axId val="113436544"/>
        <c:scaling>
          <c:orientation val="minMax"/>
        </c:scaling>
        <c:delete val="0"/>
        <c:axPos val="b"/>
        <c:majorTickMark val="out"/>
        <c:minorTickMark val="none"/>
        <c:tickLblPos val="nextTo"/>
        <c:txPr>
          <a:bodyPr/>
          <a:lstStyle/>
          <a:p>
            <a:pPr>
              <a:defRPr lang="en-US"/>
            </a:pPr>
            <a:endParaRPr lang="en-US"/>
          </a:p>
        </c:txPr>
        <c:crossAx val="113438080"/>
        <c:crosses val="autoZero"/>
        <c:auto val="1"/>
        <c:lblAlgn val="ctr"/>
        <c:lblOffset val="100"/>
        <c:noMultiLvlLbl val="0"/>
      </c:catAx>
      <c:valAx>
        <c:axId val="113438080"/>
        <c:scaling>
          <c:orientation val="minMax"/>
        </c:scaling>
        <c:delete val="0"/>
        <c:axPos val="l"/>
        <c:majorGridlines/>
        <c:numFmt formatCode="&quot;$&quot;#,##0_);[Red]\(&quot;$&quot;#,##0\)" sourceLinked="1"/>
        <c:majorTickMark val="out"/>
        <c:minorTickMark val="none"/>
        <c:tickLblPos val="nextTo"/>
        <c:txPr>
          <a:bodyPr/>
          <a:lstStyle/>
          <a:p>
            <a:pPr>
              <a:defRPr lang="en-US"/>
            </a:pPr>
            <a:endParaRPr lang="en-US"/>
          </a:p>
        </c:txPr>
        <c:crossAx val="113436544"/>
        <c:crosses val="autoZero"/>
        <c:crossBetween val="between"/>
      </c:valAx>
    </c:plotArea>
    <c:legend>
      <c:legendPos val="r"/>
      <c:overlay val="0"/>
      <c:txPr>
        <a:bodyPr/>
        <a:lstStyle/>
        <a:p>
          <a:pPr>
            <a:defRPr lang="en-US"/>
          </a:pPr>
          <a:endParaRPr lang="en-US"/>
        </a:p>
      </c:txPr>
    </c:legend>
    <c:plotVisOnly val="1"/>
    <c:dispBlanksAs val="zero"/>
    <c:showDLblsOverMax val="0"/>
  </c:chart>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val>
            <c:numRef>
              <c:f>cost_results!$L$3:$L$109</c:f>
              <c:numCache>
                <c:formatCode>"$"#,##0_);[Red]\("$"#,##0\)</c:formatCode>
                <c:ptCount val="107"/>
                <c:pt idx="0">
                  <c:v>1760</c:v>
                </c:pt>
                <c:pt idx="1">
                  <c:v>1760</c:v>
                </c:pt>
                <c:pt idx="2">
                  <c:v>1760</c:v>
                </c:pt>
                <c:pt idx="3">
                  <c:v>1760</c:v>
                </c:pt>
                <c:pt idx="4">
                  <c:v>1934</c:v>
                </c:pt>
                <c:pt idx="5">
                  <c:v>1934</c:v>
                </c:pt>
                <c:pt idx="6">
                  <c:v>1934</c:v>
                </c:pt>
                <c:pt idx="7">
                  <c:v>1934</c:v>
                </c:pt>
                <c:pt idx="8">
                  <c:v>1934</c:v>
                </c:pt>
                <c:pt idx="9">
                  <c:v>1934</c:v>
                </c:pt>
                <c:pt idx="10">
                  <c:v>1934</c:v>
                </c:pt>
                <c:pt idx="11">
                  <c:v>1934</c:v>
                </c:pt>
                <c:pt idx="12">
                  <c:v>1934</c:v>
                </c:pt>
                <c:pt idx="13">
                  <c:v>2112</c:v>
                </c:pt>
                <c:pt idx="14">
                  <c:v>2112</c:v>
                </c:pt>
                <c:pt idx="15">
                  <c:v>2112</c:v>
                </c:pt>
                <c:pt idx="16">
                  <c:v>2112</c:v>
                </c:pt>
                <c:pt idx="17">
                  <c:v>2112</c:v>
                </c:pt>
                <c:pt idx="18">
                  <c:v>2112</c:v>
                </c:pt>
                <c:pt idx="19">
                  <c:v>2112</c:v>
                </c:pt>
                <c:pt idx="20">
                  <c:v>2112</c:v>
                </c:pt>
                <c:pt idx="21">
                  <c:v>2294</c:v>
                </c:pt>
                <c:pt idx="22">
                  <c:v>2294</c:v>
                </c:pt>
                <c:pt idx="23">
                  <c:v>2294</c:v>
                </c:pt>
                <c:pt idx="24">
                  <c:v>2294</c:v>
                </c:pt>
                <c:pt idx="25">
                  <c:v>2294</c:v>
                </c:pt>
                <c:pt idx="26">
                  <c:v>2294</c:v>
                </c:pt>
                <c:pt idx="27">
                  <c:v>2294</c:v>
                </c:pt>
                <c:pt idx="28">
                  <c:v>2294</c:v>
                </c:pt>
                <c:pt idx="29">
                  <c:v>2479</c:v>
                </c:pt>
                <c:pt idx="30">
                  <c:v>2479</c:v>
                </c:pt>
                <c:pt idx="31">
                  <c:v>2479</c:v>
                </c:pt>
                <c:pt idx="32">
                  <c:v>2479</c:v>
                </c:pt>
                <c:pt idx="33">
                  <c:v>2479</c:v>
                </c:pt>
                <c:pt idx="34">
                  <c:v>2479</c:v>
                </c:pt>
                <c:pt idx="35">
                  <c:v>2479</c:v>
                </c:pt>
                <c:pt idx="36">
                  <c:v>2479</c:v>
                </c:pt>
                <c:pt idx="37">
                  <c:v>2668</c:v>
                </c:pt>
                <c:pt idx="38">
                  <c:v>2668</c:v>
                </c:pt>
                <c:pt idx="39">
                  <c:v>2668</c:v>
                </c:pt>
                <c:pt idx="40">
                  <c:v>2668</c:v>
                </c:pt>
                <c:pt idx="41">
                  <c:v>2668</c:v>
                </c:pt>
                <c:pt idx="42">
                  <c:v>2668</c:v>
                </c:pt>
                <c:pt idx="43">
                  <c:v>2668</c:v>
                </c:pt>
                <c:pt idx="44">
                  <c:v>2668</c:v>
                </c:pt>
                <c:pt idx="45">
                  <c:v>2668</c:v>
                </c:pt>
                <c:pt idx="46">
                  <c:v>2668</c:v>
                </c:pt>
                <c:pt idx="47">
                  <c:v>2668</c:v>
                </c:pt>
                <c:pt idx="48">
                  <c:v>2861</c:v>
                </c:pt>
                <c:pt idx="49">
                  <c:v>2861</c:v>
                </c:pt>
                <c:pt idx="50">
                  <c:v>2861</c:v>
                </c:pt>
                <c:pt idx="51">
                  <c:v>2861</c:v>
                </c:pt>
                <c:pt idx="52">
                  <c:v>2861</c:v>
                </c:pt>
                <c:pt idx="53">
                  <c:v>2861</c:v>
                </c:pt>
                <c:pt idx="54">
                  <c:v>2861</c:v>
                </c:pt>
                <c:pt idx="55">
                  <c:v>2861</c:v>
                </c:pt>
                <c:pt idx="56">
                  <c:v>2861</c:v>
                </c:pt>
                <c:pt idx="57">
                  <c:v>2861</c:v>
                </c:pt>
                <c:pt idx="58">
                  <c:v>2861</c:v>
                </c:pt>
                <c:pt idx="59">
                  <c:v>3057</c:v>
                </c:pt>
                <c:pt idx="60">
                  <c:v>3057</c:v>
                </c:pt>
                <c:pt idx="61">
                  <c:v>3057</c:v>
                </c:pt>
                <c:pt idx="62">
                  <c:v>3057</c:v>
                </c:pt>
                <c:pt idx="63">
                  <c:v>3057</c:v>
                </c:pt>
                <c:pt idx="64">
                  <c:v>3057</c:v>
                </c:pt>
                <c:pt idx="65">
                  <c:v>3057</c:v>
                </c:pt>
                <c:pt idx="66">
                  <c:v>3057</c:v>
                </c:pt>
                <c:pt idx="67">
                  <c:v>3057</c:v>
                </c:pt>
                <c:pt idx="68">
                  <c:v>3057</c:v>
                </c:pt>
                <c:pt idx="69">
                  <c:v>3057</c:v>
                </c:pt>
                <c:pt idx="70">
                  <c:v>3460</c:v>
                </c:pt>
                <c:pt idx="71">
                  <c:v>3460</c:v>
                </c:pt>
                <c:pt idx="72">
                  <c:v>3460</c:v>
                </c:pt>
                <c:pt idx="73">
                  <c:v>3460</c:v>
                </c:pt>
                <c:pt idx="74">
                  <c:v>3460</c:v>
                </c:pt>
                <c:pt idx="75">
                  <c:v>3460</c:v>
                </c:pt>
                <c:pt idx="76">
                  <c:v>3460</c:v>
                </c:pt>
                <c:pt idx="77">
                  <c:v>3460</c:v>
                </c:pt>
                <c:pt idx="78">
                  <c:v>3460</c:v>
                </c:pt>
                <c:pt idx="79">
                  <c:v>3460</c:v>
                </c:pt>
                <c:pt idx="80">
                  <c:v>3877</c:v>
                </c:pt>
                <c:pt idx="81">
                  <c:v>3877</c:v>
                </c:pt>
                <c:pt idx="82">
                  <c:v>3877</c:v>
                </c:pt>
                <c:pt idx="83">
                  <c:v>3877</c:v>
                </c:pt>
                <c:pt idx="84">
                  <c:v>3877</c:v>
                </c:pt>
                <c:pt idx="85">
                  <c:v>3877</c:v>
                </c:pt>
                <c:pt idx="86">
                  <c:v>3877</c:v>
                </c:pt>
                <c:pt idx="87">
                  <c:v>3877</c:v>
                </c:pt>
                <c:pt idx="88">
                  <c:v>3877</c:v>
                </c:pt>
                <c:pt idx="89">
                  <c:v>4308</c:v>
                </c:pt>
                <c:pt idx="90">
                  <c:v>4308</c:v>
                </c:pt>
                <c:pt idx="91">
                  <c:v>4308</c:v>
                </c:pt>
                <c:pt idx="92">
                  <c:v>4308</c:v>
                </c:pt>
                <c:pt idx="93">
                  <c:v>4308</c:v>
                </c:pt>
                <c:pt idx="94">
                  <c:v>4308</c:v>
                </c:pt>
                <c:pt idx="95">
                  <c:v>4308</c:v>
                </c:pt>
                <c:pt idx="96">
                  <c:v>4308</c:v>
                </c:pt>
                <c:pt idx="97">
                  <c:v>4308</c:v>
                </c:pt>
                <c:pt idx="98">
                  <c:v>4755</c:v>
                </c:pt>
                <c:pt idx="99">
                  <c:v>4755</c:v>
                </c:pt>
                <c:pt idx="100">
                  <c:v>4755</c:v>
                </c:pt>
                <c:pt idx="101">
                  <c:v>4755</c:v>
                </c:pt>
                <c:pt idx="102">
                  <c:v>4755</c:v>
                </c:pt>
                <c:pt idx="103">
                  <c:v>4755</c:v>
                </c:pt>
                <c:pt idx="104">
                  <c:v>4755</c:v>
                </c:pt>
                <c:pt idx="105">
                  <c:v>4755</c:v>
                </c:pt>
                <c:pt idx="106">
                  <c:v>4755</c:v>
                </c:pt>
              </c:numCache>
            </c:numRef>
          </c:val>
          <c:smooth val="0"/>
          <c:extLst>
            <c:ext xmlns:c16="http://schemas.microsoft.com/office/drawing/2014/chart" uri="{C3380CC4-5D6E-409C-BE32-E72D297353CC}">
              <c16:uniqueId val="{00000000-829F-4632-B11B-A13D0F2DF48E}"/>
            </c:ext>
          </c:extLst>
        </c:ser>
        <c:ser>
          <c:idx val="1"/>
          <c:order val="1"/>
          <c:val>
            <c:numRef>
              <c:f>cost_results!$M$3:$M$109</c:f>
              <c:numCache>
                <c:formatCode>"$"#,##0_);[Red]\("$"#,##0\)</c:formatCode>
                <c:ptCount val="107"/>
                <c:pt idx="0">
                  <c:v>1746</c:v>
                </c:pt>
                <c:pt idx="1">
                  <c:v>2190</c:v>
                </c:pt>
                <c:pt idx="2">
                  <c:v>2190</c:v>
                </c:pt>
                <c:pt idx="3">
                  <c:v>2190</c:v>
                </c:pt>
                <c:pt idx="4">
                  <c:v>1746</c:v>
                </c:pt>
                <c:pt idx="5">
                  <c:v>2190</c:v>
                </c:pt>
                <c:pt idx="6">
                  <c:v>2190</c:v>
                </c:pt>
                <c:pt idx="7">
                  <c:v>2190</c:v>
                </c:pt>
                <c:pt idx="8">
                  <c:v>2190</c:v>
                </c:pt>
                <c:pt idx="9">
                  <c:v>2930</c:v>
                </c:pt>
                <c:pt idx="10">
                  <c:v>2930</c:v>
                </c:pt>
                <c:pt idx="11">
                  <c:v>2930</c:v>
                </c:pt>
                <c:pt idx="12">
                  <c:v>2930</c:v>
                </c:pt>
                <c:pt idx="13">
                  <c:v>2190</c:v>
                </c:pt>
                <c:pt idx="14">
                  <c:v>2190</c:v>
                </c:pt>
                <c:pt idx="15">
                  <c:v>2190</c:v>
                </c:pt>
                <c:pt idx="16">
                  <c:v>2190</c:v>
                </c:pt>
                <c:pt idx="17">
                  <c:v>2930</c:v>
                </c:pt>
                <c:pt idx="18">
                  <c:v>2930</c:v>
                </c:pt>
                <c:pt idx="19">
                  <c:v>2930</c:v>
                </c:pt>
                <c:pt idx="20">
                  <c:v>2930</c:v>
                </c:pt>
                <c:pt idx="21">
                  <c:v>2190</c:v>
                </c:pt>
                <c:pt idx="22">
                  <c:v>2190</c:v>
                </c:pt>
                <c:pt idx="23">
                  <c:v>2190</c:v>
                </c:pt>
                <c:pt idx="24">
                  <c:v>2190</c:v>
                </c:pt>
                <c:pt idx="25">
                  <c:v>2930</c:v>
                </c:pt>
                <c:pt idx="26">
                  <c:v>2930</c:v>
                </c:pt>
                <c:pt idx="27">
                  <c:v>2930</c:v>
                </c:pt>
                <c:pt idx="28">
                  <c:v>2930</c:v>
                </c:pt>
                <c:pt idx="29">
                  <c:v>2190</c:v>
                </c:pt>
                <c:pt idx="30">
                  <c:v>2190</c:v>
                </c:pt>
                <c:pt idx="31">
                  <c:v>2190</c:v>
                </c:pt>
                <c:pt idx="32">
                  <c:v>2190</c:v>
                </c:pt>
                <c:pt idx="33">
                  <c:v>2930</c:v>
                </c:pt>
                <c:pt idx="34">
                  <c:v>2930</c:v>
                </c:pt>
                <c:pt idx="35">
                  <c:v>2930</c:v>
                </c:pt>
                <c:pt idx="36">
                  <c:v>2930</c:v>
                </c:pt>
                <c:pt idx="37">
                  <c:v>2190</c:v>
                </c:pt>
                <c:pt idx="38">
                  <c:v>2190</c:v>
                </c:pt>
                <c:pt idx="39">
                  <c:v>2190</c:v>
                </c:pt>
                <c:pt idx="40">
                  <c:v>2190</c:v>
                </c:pt>
                <c:pt idx="41">
                  <c:v>2930</c:v>
                </c:pt>
                <c:pt idx="42">
                  <c:v>2930</c:v>
                </c:pt>
                <c:pt idx="43">
                  <c:v>2930</c:v>
                </c:pt>
                <c:pt idx="44">
                  <c:v>2930</c:v>
                </c:pt>
                <c:pt idx="45">
                  <c:v>4060</c:v>
                </c:pt>
                <c:pt idx="46">
                  <c:v>4060</c:v>
                </c:pt>
                <c:pt idx="47">
                  <c:v>4060</c:v>
                </c:pt>
                <c:pt idx="48">
                  <c:v>2190</c:v>
                </c:pt>
                <c:pt idx="49">
                  <c:v>2190</c:v>
                </c:pt>
                <c:pt idx="50">
                  <c:v>2190</c:v>
                </c:pt>
                <c:pt idx="51">
                  <c:v>2930</c:v>
                </c:pt>
                <c:pt idx="52">
                  <c:v>2930</c:v>
                </c:pt>
                <c:pt idx="53">
                  <c:v>2930</c:v>
                </c:pt>
                <c:pt idx="54">
                  <c:v>2930</c:v>
                </c:pt>
                <c:pt idx="55">
                  <c:v>4060</c:v>
                </c:pt>
                <c:pt idx="56">
                  <c:v>4060</c:v>
                </c:pt>
                <c:pt idx="57">
                  <c:v>4060</c:v>
                </c:pt>
                <c:pt idx="58">
                  <c:v>4060</c:v>
                </c:pt>
                <c:pt idx="59">
                  <c:v>2190</c:v>
                </c:pt>
                <c:pt idx="60">
                  <c:v>2190</c:v>
                </c:pt>
                <c:pt idx="61">
                  <c:v>2190</c:v>
                </c:pt>
                <c:pt idx="62">
                  <c:v>2930</c:v>
                </c:pt>
                <c:pt idx="63">
                  <c:v>2930</c:v>
                </c:pt>
                <c:pt idx="64">
                  <c:v>2930</c:v>
                </c:pt>
                <c:pt idx="65">
                  <c:v>2930</c:v>
                </c:pt>
                <c:pt idx="66">
                  <c:v>4060</c:v>
                </c:pt>
                <c:pt idx="67">
                  <c:v>4060</c:v>
                </c:pt>
                <c:pt idx="68">
                  <c:v>4060</c:v>
                </c:pt>
                <c:pt idx="69">
                  <c:v>4060</c:v>
                </c:pt>
                <c:pt idx="70">
                  <c:v>2190</c:v>
                </c:pt>
                <c:pt idx="71">
                  <c:v>2190</c:v>
                </c:pt>
                <c:pt idx="72">
                  <c:v>2930</c:v>
                </c:pt>
                <c:pt idx="73">
                  <c:v>2930</c:v>
                </c:pt>
                <c:pt idx="74">
                  <c:v>2930</c:v>
                </c:pt>
                <c:pt idx="75">
                  <c:v>2930</c:v>
                </c:pt>
                <c:pt idx="76">
                  <c:v>4060</c:v>
                </c:pt>
                <c:pt idx="77">
                  <c:v>4060</c:v>
                </c:pt>
                <c:pt idx="78">
                  <c:v>4060</c:v>
                </c:pt>
                <c:pt idx="79">
                  <c:v>4060</c:v>
                </c:pt>
                <c:pt idx="80">
                  <c:v>2190</c:v>
                </c:pt>
                <c:pt idx="81">
                  <c:v>2190</c:v>
                </c:pt>
                <c:pt idx="82">
                  <c:v>2930</c:v>
                </c:pt>
                <c:pt idx="83">
                  <c:v>2930</c:v>
                </c:pt>
                <c:pt idx="84">
                  <c:v>2930</c:v>
                </c:pt>
                <c:pt idx="85">
                  <c:v>2930</c:v>
                </c:pt>
                <c:pt idx="86">
                  <c:v>4060</c:v>
                </c:pt>
                <c:pt idx="87">
                  <c:v>4060</c:v>
                </c:pt>
                <c:pt idx="88">
                  <c:v>4060</c:v>
                </c:pt>
                <c:pt idx="89">
                  <c:v>2190</c:v>
                </c:pt>
                <c:pt idx="90">
                  <c:v>2190</c:v>
                </c:pt>
                <c:pt idx="91">
                  <c:v>2930</c:v>
                </c:pt>
                <c:pt idx="92">
                  <c:v>2930</c:v>
                </c:pt>
                <c:pt idx="93">
                  <c:v>2930</c:v>
                </c:pt>
                <c:pt idx="94">
                  <c:v>4060</c:v>
                </c:pt>
                <c:pt idx="95">
                  <c:v>4060</c:v>
                </c:pt>
                <c:pt idx="96">
                  <c:v>4060</c:v>
                </c:pt>
                <c:pt idx="97">
                  <c:v>4060</c:v>
                </c:pt>
                <c:pt idx="98">
                  <c:v>2190</c:v>
                </c:pt>
                <c:pt idx="99">
                  <c:v>2190</c:v>
                </c:pt>
                <c:pt idx="100">
                  <c:v>2930</c:v>
                </c:pt>
                <c:pt idx="101">
                  <c:v>2930</c:v>
                </c:pt>
                <c:pt idx="102">
                  <c:v>2930</c:v>
                </c:pt>
                <c:pt idx="103">
                  <c:v>4060</c:v>
                </c:pt>
                <c:pt idx="104">
                  <c:v>4060</c:v>
                </c:pt>
                <c:pt idx="105">
                  <c:v>4060</c:v>
                </c:pt>
                <c:pt idx="106">
                  <c:v>4060</c:v>
                </c:pt>
              </c:numCache>
            </c:numRef>
          </c:val>
          <c:smooth val="0"/>
          <c:extLst>
            <c:ext xmlns:c16="http://schemas.microsoft.com/office/drawing/2014/chart" uri="{C3380CC4-5D6E-409C-BE32-E72D297353CC}">
              <c16:uniqueId val="{00000001-829F-4632-B11B-A13D0F2DF48E}"/>
            </c:ext>
          </c:extLst>
        </c:ser>
        <c:dLbls>
          <c:showLegendKey val="0"/>
          <c:showVal val="0"/>
          <c:showCatName val="0"/>
          <c:showSerName val="0"/>
          <c:showPercent val="0"/>
          <c:showBubbleSize val="0"/>
        </c:dLbls>
        <c:marker val="1"/>
        <c:smooth val="0"/>
        <c:axId val="113561600"/>
        <c:axId val="113563136"/>
      </c:lineChart>
      <c:catAx>
        <c:axId val="113561600"/>
        <c:scaling>
          <c:orientation val="minMax"/>
        </c:scaling>
        <c:delete val="0"/>
        <c:axPos val="b"/>
        <c:majorTickMark val="out"/>
        <c:minorTickMark val="none"/>
        <c:tickLblPos val="nextTo"/>
        <c:txPr>
          <a:bodyPr/>
          <a:lstStyle/>
          <a:p>
            <a:pPr>
              <a:defRPr lang="en-US"/>
            </a:pPr>
            <a:endParaRPr lang="en-US"/>
          </a:p>
        </c:txPr>
        <c:crossAx val="113563136"/>
        <c:crosses val="autoZero"/>
        <c:auto val="1"/>
        <c:lblAlgn val="ctr"/>
        <c:lblOffset val="100"/>
        <c:noMultiLvlLbl val="0"/>
      </c:catAx>
      <c:valAx>
        <c:axId val="113563136"/>
        <c:scaling>
          <c:orientation val="minMax"/>
        </c:scaling>
        <c:delete val="0"/>
        <c:axPos val="l"/>
        <c:majorGridlines/>
        <c:numFmt formatCode="&quot;$&quot;#,##0_);[Red]\(&quot;$&quot;#,##0\)" sourceLinked="1"/>
        <c:majorTickMark val="out"/>
        <c:minorTickMark val="none"/>
        <c:tickLblPos val="nextTo"/>
        <c:txPr>
          <a:bodyPr/>
          <a:lstStyle/>
          <a:p>
            <a:pPr>
              <a:defRPr lang="en-US"/>
            </a:pPr>
            <a:endParaRPr lang="en-US"/>
          </a:p>
        </c:txPr>
        <c:crossAx val="113561600"/>
        <c:crosses val="autoZero"/>
        <c:crossBetween val="between"/>
      </c:valAx>
    </c:plotArea>
    <c:legend>
      <c:legendPos val="r"/>
      <c:overlay val="0"/>
      <c:txPr>
        <a:bodyPr/>
        <a:lstStyle/>
        <a:p>
          <a:pPr>
            <a:defRPr lang="en-US"/>
          </a:pPr>
          <a:endParaRPr lang="en-US"/>
        </a:p>
      </c:txPr>
    </c:legend>
    <c:plotVisOnly val="1"/>
    <c:dispBlanksAs val="zero"/>
    <c:showDLblsOverMax val="0"/>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3" Type="http://schemas.openxmlformats.org/officeDocument/2006/relationships/hyperlink" Target="http://www.augerusa.com/product/MOTORWWE3-18-182T/3-HP-3-PHASE-T-FRAME-ELECTRIC-MOTORS-TEFC.html" TargetMode="External"/><Relationship Id="rId18" Type="http://schemas.openxmlformats.org/officeDocument/2006/relationships/hyperlink" Target="http://www.augerusa.com/product/MOTORWWE15-18-254T/10HP-3-PHASE-T-FRAME-ELECTRIC-MOTORS-TEFC.html" TargetMode="External"/><Relationship Id="rId26" Type="http://schemas.openxmlformats.org/officeDocument/2006/relationships/hyperlink" Target="http://www.augerusa.com/product/LU_BTA_4_17/Bulk-tank-feed-augers-4-replacment-auger-flighting.html" TargetMode="External"/><Relationship Id="rId39" Type="http://schemas.openxmlformats.org/officeDocument/2006/relationships/image" Target="../media/image17.jpeg"/><Relationship Id="rId21" Type="http://schemas.openxmlformats.org/officeDocument/2006/relationships/hyperlink" Target="http://www.augerusa.com/product/MOTORWWE30-18-286T/30-HP-3-PHASE-286T-FRAME-ELECTRIC-MOTORS-TEFC.html" TargetMode="External"/><Relationship Id="rId34" Type="http://schemas.openxmlformats.org/officeDocument/2006/relationships/hyperlink" Target="http://www.augerusa.com/product/LU_UTILITY_SPOUT_6/Auger-Utility-Discharge-Spout-for-6-augers-00176---LU_UTILITY_SPOUT_6.html" TargetMode="External"/><Relationship Id="rId42" Type="http://schemas.openxmlformats.org/officeDocument/2006/relationships/image" Target="../media/image18.jpeg"/><Relationship Id="rId47" Type="http://schemas.openxmlformats.org/officeDocument/2006/relationships/hyperlink" Target="http://www.augerusa.com/product/LU_BTA_10_22_00603/10-Bulk-Tank-Grain-or-Feed-Auger-Screw-Conveyor-22-Jet-Flow-00597---LU_BTA_10_22_00603.html" TargetMode="External"/><Relationship Id="rId50" Type="http://schemas.openxmlformats.org/officeDocument/2006/relationships/hyperlink" Target="http://www.augerusa.com/product/LU_EXTENSION-4-15/4-AUGER-EXTENSION-JETFLOW-15-LONG.html" TargetMode="External"/><Relationship Id="rId55" Type="http://schemas.openxmlformats.org/officeDocument/2006/relationships/hyperlink" Target="http://www.augerusa.com/product/LU_EXTENSION-6-10/6-AUGER-EXTENSION-JETFLOW-10-LONG.html" TargetMode="External"/><Relationship Id="rId7" Type="http://schemas.openxmlformats.org/officeDocument/2006/relationships/image" Target="../media/image10.jpeg"/><Relationship Id="rId2" Type="http://schemas.openxmlformats.org/officeDocument/2006/relationships/hyperlink" Target="http://www.augerusa.com/product/MOTOR3P-AT13-18-56CB/Electric-Motor-13-hp-3-phase-1800-rpm-TEFC-56C-145T-Frame.html" TargetMode="External"/><Relationship Id="rId16" Type="http://schemas.openxmlformats.org/officeDocument/2006/relationships/hyperlink" Target="http://www.augerusa.com/product/MOTORWWE75-18-213T/75-HP-3-PHASE-213T-FRAME-ELECTRIC-MOTORS-TEFC.html" TargetMode="External"/><Relationship Id="rId29" Type="http://schemas.openxmlformats.org/officeDocument/2006/relationships/image" Target="../media/image14.jpeg"/><Relationship Id="rId11" Type="http://schemas.openxmlformats.org/officeDocument/2006/relationships/image" Target="../media/image11.jpeg"/><Relationship Id="rId24" Type="http://schemas.openxmlformats.org/officeDocument/2006/relationships/hyperlink" Target="http://www.augerusa.com/product/LU_BTA_4_12/Four-Inch-Bulk-Tank-Feed-Grain-Material-Auger-12-Jet-Flow---LU_BTA_4_12.html" TargetMode="External"/><Relationship Id="rId32" Type="http://schemas.openxmlformats.org/officeDocument/2006/relationships/hyperlink" Target="http://www.augerusa.com/product/LU_UTILITY_SPOUT_4/Auger-Utility-Discharge-Spout-for-4-augers-00339---LU_UTILITY_SPOUT_4.html" TargetMode="External"/><Relationship Id="rId37" Type="http://schemas.openxmlformats.org/officeDocument/2006/relationships/image" Target="../media/image16.jpeg"/><Relationship Id="rId40" Type="http://schemas.openxmlformats.org/officeDocument/2006/relationships/hyperlink" Target="http://www.augerusa.com/product/LU_METAL_FLEX_TUBE_4/Metal-Flex-Discharge-Tube-4-inch-priced-Per-Foot---LU_METAL_FLEX_TUBE_4.html" TargetMode="External"/><Relationship Id="rId45" Type="http://schemas.openxmlformats.org/officeDocument/2006/relationships/hyperlink" Target="http://www.augerusa.com/product/LU_BTA_8_17_00596/Eight-Inch-Bulk-Tank-Grain-or-Feed-Auger-17-long-Jet-Flow-00596---LU_BTA_8_17_00596.html" TargetMode="External"/><Relationship Id="rId53" Type="http://schemas.openxmlformats.org/officeDocument/2006/relationships/hyperlink" Target="http://www.augerusa.com/product/LU_EXTENSION-4-5/4-AUGER-EXTENSION-JETFLOW-5-LONG.html" TargetMode="External"/><Relationship Id="rId5" Type="http://schemas.openxmlformats.org/officeDocument/2006/relationships/hyperlink" Target="http://www.augerusa.com/product/MOTOR3P-AT34-18-56CB/Electric-Motor-34-hp-3-phase-1800-rpm-TEFC-56C-145T-Frame.html" TargetMode="External"/><Relationship Id="rId10" Type="http://schemas.openxmlformats.org/officeDocument/2006/relationships/hyperlink" Target="http://www.augerusa.com/product/MOTORWWE15-18-145T/15-HP-3-PHASE-T-FRAME-ELECTRIC-MOTORS-TEFC.html" TargetMode="External"/><Relationship Id="rId19" Type="http://schemas.openxmlformats.org/officeDocument/2006/relationships/hyperlink" Target="http://www.augerusa.com/product/MOTORWWE20-18-256T/20-HP-3-PHASE-T-FRAME-ELECTRIC-MOTORS-TEFC.html" TargetMode="External"/><Relationship Id="rId31" Type="http://schemas.openxmlformats.org/officeDocument/2006/relationships/hyperlink" Target="http://www.augerusa.com/product/LU_BTA_6_22/Six-Inch-Bulk-Tank-Grain-or-Feed-Auger-22-long-Jet-Flow---LU_BTA_6_22.html" TargetMode="External"/><Relationship Id="rId44" Type="http://schemas.openxmlformats.org/officeDocument/2006/relationships/hyperlink" Target="http://www.augerusa.com/product/LU_BTA_8_22_00597/8-Bulk-Tank-Grain-or-Feed-Auger-Screw-Conveyor-22-Jet-Flow-00597---LU_BTA_8_22_00597.html" TargetMode="External"/><Relationship Id="rId52" Type="http://schemas.openxmlformats.org/officeDocument/2006/relationships/image" Target="../media/image20.jpeg"/><Relationship Id="rId4" Type="http://schemas.openxmlformats.org/officeDocument/2006/relationships/hyperlink" Target="http://www.augerusa.com/product/MOTOR3P-AT12-18-56CB/Electric-Motor-12-hp-3-phase-1800-rpm-TEFC-56C-145T-Frame.html" TargetMode="External"/><Relationship Id="rId9" Type="http://schemas.openxmlformats.org/officeDocument/2006/relationships/hyperlink" Target="http://www.augerusa.com/product/MOTOR3PH-AT2-18-56CB/Electric-Motor-2-hp-3-phase-1800-rpm-TEFC-56C-145T-Frame.html" TargetMode="External"/><Relationship Id="rId14" Type="http://schemas.openxmlformats.org/officeDocument/2006/relationships/hyperlink" Target="http://www.augerusa.com/product/MOTORWWE5-18-184T/5-HP-3-PHASE-T-FRAME-ELECTRIC-MOTORS-TEFC.html" TargetMode="External"/><Relationship Id="rId22" Type="http://schemas.openxmlformats.org/officeDocument/2006/relationships/hyperlink" Target="http://www.augerusa.com/product/MOTORWWE40-18-324T/40-HP-3-PHASE-T-FRAME-ELECTRIC-MOTORS-TEFC.html" TargetMode="External"/><Relationship Id="rId27" Type="http://schemas.openxmlformats.org/officeDocument/2006/relationships/hyperlink" Target="http://www.augerusa.com/product/LU_BTA_4_22/Bulk-tank-feed-augers-4-and-replacment-auger-flighting.html" TargetMode="External"/><Relationship Id="rId30" Type="http://schemas.openxmlformats.org/officeDocument/2006/relationships/hyperlink" Target="http://www.augerusa.com/product/LU_BTA_6_17/Six-Inch-Bulk-Tank-Feed-Material-Grain-Auger-17-Jet-Flow---LU_BTA_6_17.html" TargetMode="External"/><Relationship Id="rId35" Type="http://schemas.openxmlformats.org/officeDocument/2006/relationships/hyperlink" Target="http://www.augerusa.com/product/LU_UTILITY_SPOUT_8/Auger-Utility-Discharge-Outlet-Spout-for-8-auger-00177---LU_UTILITY_SPOUT_8.html" TargetMode="External"/><Relationship Id="rId43" Type="http://schemas.openxmlformats.org/officeDocument/2006/relationships/hyperlink" Target="http://www.augerusa.com/product/LU_METAL_FLEX_TUBE_8/Metal-Flex-Discharge-Tube-8-inch-Diameter-Price-Per-Foot---LU_METAL_FLEX_TUBE_8.html" TargetMode="External"/><Relationship Id="rId48" Type="http://schemas.openxmlformats.org/officeDocument/2006/relationships/hyperlink" Target="http://www.augerusa.com/product/LU_EXTENSION-4-10/4-Material-AUGER-EXTENSION-JET-FLOW-10-LONG.html" TargetMode="External"/><Relationship Id="rId8" Type="http://schemas.openxmlformats.org/officeDocument/2006/relationships/hyperlink" Target="http://www.augerusa.com/product/MOTOR3PAT15-18-56CB/Electric-Motor-15-hp-3-phase-1800-rpm-TEFC-56C-145T-Frame.html" TargetMode="External"/><Relationship Id="rId51" Type="http://schemas.openxmlformats.org/officeDocument/2006/relationships/hyperlink" Target="http://www.augerusa.com/product/LU_EXTENSION-4-20/4-AUGER-EXTENSION-JETFLOW-20-LONG.html" TargetMode="External"/><Relationship Id="rId3" Type="http://schemas.openxmlformats.org/officeDocument/2006/relationships/image" Target="../media/image9.jpeg"/><Relationship Id="rId12" Type="http://schemas.openxmlformats.org/officeDocument/2006/relationships/hyperlink" Target="http://www.augerusa.com/product/MOTORWWE2-18-145T/2-HP-3-PHASE-145T-FRAME-ELECTRIC-MOTORS-TEFC-1800-rpm.html" TargetMode="External"/><Relationship Id="rId17" Type="http://schemas.openxmlformats.org/officeDocument/2006/relationships/hyperlink" Target="http://www.augerusa.com/product/MOTORWWE10-18-215T/10-HP-3-PHASE-T-FRAME-ELECTRIC-MOTORS-TEFC.html" TargetMode="External"/><Relationship Id="rId25" Type="http://schemas.openxmlformats.org/officeDocument/2006/relationships/image" Target="../media/image13.jpeg"/><Relationship Id="rId33" Type="http://schemas.openxmlformats.org/officeDocument/2006/relationships/image" Target="../media/image15.jpeg"/><Relationship Id="rId38" Type="http://schemas.openxmlformats.org/officeDocument/2006/relationships/hyperlink" Target="http://www.augerusa.com/product/LU_METAL_FLEX_TUBE_6/Metal-Flex-Discharge-Tube-6-inch-Diameter-Price-Per-Foot---LU_METAL_FLEX_TUBE_6.html" TargetMode="External"/><Relationship Id="rId46" Type="http://schemas.openxmlformats.org/officeDocument/2006/relationships/hyperlink" Target="http://www.augerusa.com/product/LU_BTA_8_12_00595/Eight-Inch-Bulk-Tank-Grain-or-Feed-Auger-12-long-Jet-Flow-00595---LU_BTA_8_12_00595.html" TargetMode="External"/><Relationship Id="rId20" Type="http://schemas.openxmlformats.org/officeDocument/2006/relationships/hyperlink" Target="http://www.augerusa.com/product/MOTORWWE25-18-284T/25-HP-3-PHASE-T-FRAME-ELECTRIC-MOTORS-TEFC.html" TargetMode="External"/><Relationship Id="rId41" Type="http://schemas.openxmlformats.org/officeDocument/2006/relationships/hyperlink" Target="http://www.augerusa.com/product/LU_METAL_FLEX_TUBE10/Metal-Flex-Discharge-Tube-10-inch-Diameter-Price-Per-Foot---LU_METAL_FLEX_TUBE10.html" TargetMode="External"/><Relationship Id="rId54" Type="http://schemas.openxmlformats.org/officeDocument/2006/relationships/image" Target="../media/image21.jpeg"/><Relationship Id="rId1" Type="http://schemas.openxmlformats.org/officeDocument/2006/relationships/image" Target="../media/image8.png"/><Relationship Id="rId6" Type="http://schemas.openxmlformats.org/officeDocument/2006/relationships/hyperlink" Target="http://www.augerusa.com/product/MOTOR3P-AT1-18-56CB/Electric-Motor-1-hp-3-phase-1800-rpm-TEFC-56C-145T-Frame.html" TargetMode="External"/><Relationship Id="rId15" Type="http://schemas.openxmlformats.org/officeDocument/2006/relationships/image" Target="../media/image12.jpeg"/><Relationship Id="rId23" Type="http://schemas.openxmlformats.org/officeDocument/2006/relationships/hyperlink" Target="http://www.augerusa.com/product/MOTORWWE50-18-326T/50-HP-3-PHASE-T-FRAME-ELECTRIC-MOTORS-TEFC.html" TargetMode="External"/><Relationship Id="rId28" Type="http://schemas.openxmlformats.org/officeDocument/2006/relationships/hyperlink" Target="http://www.augerusa.com/product/LU_BTA_6_12/Six-Inch-Bulk-Tank-Auger-12-long-Jet-Flow---LU_BTA_6_12.html" TargetMode="External"/><Relationship Id="rId36" Type="http://schemas.openxmlformats.org/officeDocument/2006/relationships/hyperlink" Target="http://www.augerusa.com/product/LU_UTILITY_SPOUT_10/Auger-Utility-Discharge-Outlet-Spout-for-10-augers-00214---LU_UTILITY_SPOUT_10.html" TargetMode="External"/><Relationship Id="rId4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123825</xdr:rowOff>
    </xdr:from>
    <xdr:to>
      <xdr:col>18</xdr:col>
      <xdr:colOff>171450</xdr:colOff>
      <xdr:row>64</xdr:row>
      <xdr:rowOff>161925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600325"/>
          <a:ext cx="12192000" cy="97536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228600</xdr:colOff>
      <xdr:row>0</xdr:row>
      <xdr:rowOff>19050</xdr:rowOff>
    </xdr:from>
    <xdr:to>
      <xdr:col>30</xdr:col>
      <xdr:colOff>104775</xdr:colOff>
      <xdr:row>20</xdr:row>
      <xdr:rowOff>180975</xdr:rowOff>
    </xdr:to>
    <xdr:pic>
      <xdr:nvPicPr>
        <xdr:cNvPr id="51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0829925" y="19050"/>
          <a:ext cx="7800975" cy="4381500"/>
        </a:xfrm>
        <a:prstGeom prst="rect">
          <a:avLst/>
        </a:prstGeom>
        <a:noFill/>
      </xdr:spPr>
    </xdr:pic>
    <xdr:clientData/>
  </xdr:twoCellAnchor>
  <xdr:twoCellAnchor editAs="oneCell">
    <xdr:from>
      <xdr:col>17</xdr:col>
      <xdr:colOff>447675</xdr:colOff>
      <xdr:row>21</xdr:row>
      <xdr:rowOff>123826</xdr:rowOff>
    </xdr:from>
    <xdr:to>
      <xdr:col>31</xdr:col>
      <xdr:colOff>381000</xdr:colOff>
      <xdr:row>46</xdr:row>
      <xdr:rowOff>139193</xdr:rowOff>
    </xdr:to>
    <xdr:pic>
      <xdr:nvPicPr>
        <xdr:cNvPr id="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1049000" y="4533901"/>
          <a:ext cx="8467725" cy="4996942"/>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691403</xdr:colOff>
      <xdr:row>71</xdr:row>
      <xdr:rowOff>166408</xdr:rowOff>
    </xdr:from>
    <xdr:to>
      <xdr:col>17</xdr:col>
      <xdr:colOff>730623</xdr:colOff>
      <xdr:row>86</xdr:row>
      <xdr:rowOff>52108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400050</xdr:colOff>
      <xdr:row>94</xdr:row>
      <xdr:rowOff>9525</xdr:rowOff>
    </xdr:from>
    <xdr:to>
      <xdr:col>12</xdr:col>
      <xdr:colOff>0</xdr:colOff>
      <xdr:row>108</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35944</xdr:colOff>
      <xdr:row>31</xdr:row>
      <xdr:rowOff>170731</xdr:rowOff>
    </xdr:from>
    <xdr:to>
      <xdr:col>11</xdr:col>
      <xdr:colOff>251604</xdr:colOff>
      <xdr:row>38</xdr:row>
      <xdr:rowOff>0</xdr:rowOff>
    </xdr:to>
    <xdr:cxnSp macro="">
      <xdr:nvCxnSpPr>
        <xdr:cNvPr id="3" name="Straight Arrow Connector 2"/>
        <xdr:cNvCxnSpPr/>
      </xdr:nvCxnSpPr>
      <xdr:spPr>
        <a:xfrm>
          <a:off x="9183538" y="6020519"/>
          <a:ext cx="1437736" cy="11501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25004</xdr:colOff>
      <xdr:row>3</xdr:row>
      <xdr:rowOff>123825</xdr:rowOff>
    </xdr:from>
    <xdr:to>
      <xdr:col>28</xdr:col>
      <xdr:colOff>581026</xdr:colOff>
      <xdr:row>23</xdr:row>
      <xdr:rowOff>180975</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07404" y="695325"/>
          <a:ext cx="6042422" cy="3867150"/>
        </a:xfrm>
        <a:prstGeom prst="rect">
          <a:avLst/>
        </a:prstGeom>
        <a:noFill/>
      </xdr:spPr>
    </xdr:pic>
    <xdr:clientData/>
  </xdr:twoCellAnchor>
  <xdr:twoCellAnchor editAs="oneCell">
    <xdr:from>
      <xdr:col>0</xdr:col>
      <xdr:colOff>0</xdr:colOff>
      <xdr:row>2</xdr:row>
      <xdr:rowOff>0</xdr:rowOff>
    </xdr:from>
    <xdr:to>
      <xdr:col>4</xdr:col>
      <xdr:colOff>171450</xdr:colOff>
      <xdr:row>16</xdr:row>
      <xdr:rowOff>0</xdr:rowOff>
    </xdr:to>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3011150"/>
          <a:ext cx="2971800" cy="26670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600075</xdr:colOff>
      <xdr:row>39</xdr:row>
      <xdr:rowOff>47625</xdr:rowOff>
    </xdr:to>
    <xdr:pic>
      <xdr:nvPicPr>
        <xdr:cNvPr id="614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915275" cy="74771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257734</xdr:colOff>
      <xdr:row>0</xdr:row>
      <xdr:rowOff>0</xdr:rowOff>
    </xdr:from>
    <xdr:to>
      <xdr:col>24</xdr:col>
      <xdr:colOff>476808</xdr:colOff>
      <xdr:row>31</xdr:row>
      <xdr:rowOff>126548</xdr:rowOff>
    </xdr:to>
    <xdr:pic>
      <xdr:nvPicPr>
        <xdr:cNvPr id="51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112558" y="0"/>
          <a:ext cx="10102663" cy="6032048"/>
        </a:xfrm>
        <a:prstGeom prst="rect">
          <a:avLst/>
        </a:prstGeom>
        <a:noFill/>
      </xdr:spPr>
    </xdr:pic>
    <xdr:clientData/>
  </xdr:twoCellAnchor>
  <xdr:twoCellAnchor>
    <xdr:from>
      <xdr:col>21</xdr:col>
      <xdr:colOff>224121</xdr:colOff>
      <xdr:row>4</xdr:row>
      <xdr:rowOff>179302</xdr:rowOff>
    </xdr:from>
    <xdr:to>
      <xdr:col>21</xdr:col>
      <xdr:colOff>257735</xdr:colOff>
      <xdr:row>28</xdr:row>
      <xdr:rowOff>168093</xdr:rowOff>
    </xdr:to>
    <xdr:cxnSp macro="">
      <xdr:nvCxnSpPr>
        <xdr:cNvPr id="4" name="Straight Connector 3"/>
        <xdr:cNvCxnSpPr/>
      </xdr:nvCxnSpPr>
      <xdr:spPr>
        <a:xfrm rot="5400000">
          <a:off x="10062885" y="3204891"/>
          <a:ext cx="4560791" cy="336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470647</xdr:colOff>
      <xdr:row>21</xdr:row>
      <xdr:rowOff>145675</xdr:rowOff>
    </xdr:from>
    <xdr:to>
      <xdr:col>23</xdr:col>
      <xdr:colOff>425824</xdr:colOff>
      <xdr:row>21</xdr:row>
      <xdr:rowOff>145675</xdr:rowOff>
    </xdr:to>
    <xdr:cxnSp macro="">
      <xdr:nvCxnSpPr>
        <xdr:cNvPr id="7" name="Straight Connector 6"/>
        <xdr:cNvCxnSpPr/>
      </xdr:nvCxnSpPr>
      <xdr:spPr>
        <a:xfrm>
          <a:off x="8180294" y="4146175"/>
          <a:ext cx="54460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16</xdr:col>
      <xdr:colOff>342900</xdr:colOff>
      <xdr:row>17</xdr:row>
      <xdr:rowOff>104775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763000" y="0"/>
          <a:ext cx="5667375" cy="3400425"/>
        </a:xfrm>
        <a:prstGeom prst="rect">
          <a:avLst/>
        </a:prstGeom>
        <a:noFill/>
        <a:ln w="1">
          <a:noFill/>
          <a:miter lim="800000"/>
          <a:headEnd/>
          <a:tailEnd type="none" w="med" len="med"/>
        </a:ln>
        <a:effectLst/>
      </xdr:spPr>
    </xdr:pic>
    <xdr:clientData/>
  </xdr:twoCellAnchor>
  <xdr:twoCellAnchor editAs="oneCell">
    <xdr:from>
      <xdr:col>13</xdr:col>
      <xdr:colOff>0</xdr:colOff>
      <xdr:row>19</xdr:row>
      <xdr:rowOff>0</xdr:rowOff>
    </xdr:from>
    <xdr:to>
      <xdr:col>13</xdr:col>
      <xdr:colOff>1428750</xdr:colOff>
      <xdr:row>25</xdr:row>
      <xdr:rowOff>285750</xdr:rowOff>
    </xdr:to>
    <xdr:pic>
      <xdr:nvPicPr>
        <xdr:cNvPr id="5122" name="Picture 2" descr="Electric Motor 1 3 hp 3 phase 1800 rpm TEFC 56C Frame MOTOR3P AT13&#10; 18 56CB">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763000" y="3619500"/>
          <a:ext cx="1428750" cy="1428750"/>
        </a:xfrm>
        <a:prstGeom prst="rect">
          <a:avLst/>
        </a:prstGeom>
        <a:noFill/>
      </xdr:spPr>
    </xdr:pic>
    <xdr:clientData/>
  </xdr:twoCellAnchor>
  <xdr:twoCellAnchor editAs="oneCell">
    <xdr:from>
      <xdr:col>14</xdr:col>
      <xdr:colOff>0</xdr:colOff>
      <xdr:row>19</xdr:row>
      <xdr:rowOff>0</xdr:rowOff>
    </xdr:from>
    <xdr:to>
      <xdr:col>14</xdr:col>
      <xdr:colOff>1428750</xdr:colOff>
      <xdr:row>25</xdr:row>
      <xdr:rowOff>285750</xdr:rowOff>
    </xdr:to>
    <xdr:pic>
      <xdr:nvPicPr>
        <xdr:cNvPr id="5123" name="Picture 3" descr="Electric Motor 1 2 hp 3 phase 1800 rpm TEFC 56C Frame MOTOR3P AT12&#10; 18 56CB">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72600" y="3619500"/>
          <a:ext cx="1428750" cy="1428750"/>
        </a:xfrm>
        <a:prstGeom prst="rect">
          <a:avLst/>
        </a:prstGeom>
        <a:noFill/>
      </xdr:spPr>
    </xdr:pic>
    <xdr:clientData/>
  </xdr:twoCellAnchor>
  <xdr:twoCellAnchor editAs="oneCell">
    <xdr:from>
      <xdr:col>15</xdr:col>
      <xdr:colOff>0</xdr:colOff>
      <xdr:row>19</xdr:row>
      <xdr:rowOff>0</xdr:rowOff>
    </xdr:from>
    <xdr:to>
      <xdr:col>15</xdr:col>
      <xdr:colOff>1428750</xdr:colOff>
      <xdr:row>25</xdr:row>
      <xdr:rowOff>285750</xdr:rowOff>
    </xdr:to>
    <xdr:pic>
      <xdr:nvPicPr>
        <xdr:cNvPr id="5124" name="Picture 4" descr="Electric Motor 3 4 hp 3 phase 1800 rpm TEFC 56C Frame MOTOR3P AT34&#10; 18 56CB">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82200" y="3619500"/>
          <a:ext cx="1428750" cy="1428750"/>
        </a:xfrm>
        <a:prstGeom prst="rect">
          <a:avLst/>
        </a:prstGeom>
        <a:noFill/>
      </xdr:spPr>
    </xdr:pic>
    <xdr:clientData/>
  </xdr:twoCellAnchor>
  <xdr:twoCellAnchor editAs="oneCell">
    <xdr:from>
      <xdr:col>13</xdr:col>
      <xdr:colOff>0</xdr:colOff>
      <xdr:row>28</xdr:row>
      <xdr:rowOff>0</xdr:rowOff>
    </xdr:from>
    <xdr:to>
      <xdr:col>13</xdr:col>
      <xdr:colOff>1428750</xdr:colOff>
      <xdr:row>34</xdr:row>
      <xdr:rowOff>285750</xdr:rowOff>
    </xdr:to>
    <xdr:pic>
      <xdr:nvPicPr>
        <xdr:cNvPr id="5125" name="Picture 5" descr="Electric Motor 1 hp 3 phase 1800 rpm TEFC 56C Frame MOTOR3P AT1 18&#10; 56CB">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8763000" y="7048500"/>
          <a:ext cx="1428750" cy="1428750"/>
        </a:xfrm>
        <a:prstGeom prst="rect">
          <a:avLst/>
        </a:prstGeom>
        <a:noFill/>
      </xdr:spPr>
    </xdr:pic>
    <xdr:clientData/>
  </xdr:twoCellAnchor>
  <xdr:twoCellAnchor editAs="oneCell">
    <xdr:from>
      <xdr:col>14</xdr:col>
      <xdr:colOff>0</xdr:colOff>
      <xdr:row>28</xdr:row>
      <xdr:rowOff>0</xdr:rowOff>
    </xdr:from>
    <xdr:to>
      <xdr:col>14</xdr:col>
      <xdr:colOff>1428750</xdr:colOff>
      <xdr:row>34</xdr:row>
      <xdr:rowOff>285750</xdr:rowOff>
    </xdr:to>
    <xdr:pic>
      <xdr:nvPicPr>
        <xdr:cNvPr id="5126" name="Picture 6" descr="Electric Motor 1 5 hp 3 phase 1800 rpm TEFC 56C Frame MOTOR3PAT15 &#10;18 56CB">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72600" y="7048500"/>
          <a:ext cx="1428750" cy="1428750"/>
        </a:xfrm>
        <a:prstGeom prst="rect">
          <a:avLst/>
        </a:prstGeom>
        <a:noFill/>
      </xdr:spPr>
    </xdr:pic>
    <xdr:clientData/>
  </xdr:twoCellAnchor>
  <xdr:twoCellAnchor editAs="oneCell">
    <xdr:from>
      <xdr:col>15</xdr:col>
      <xdr:colOff>0</xdr:colOff>
      <xdr:row>28</xdr:row>
      <xdr:rowOff>0</xdr:rowOff>
    </xdr:from>
    <xdr:to>
      <xdr:col>15</xdr:col>
      <xdr:colOff>1428750</xdr:colOff>
      <xdr:row>34</xdr:row>
      <xdr:rowOff>285750</xdr:rowOff>
    </xdr:to>
    <xdr:pic>
      <xdr:nvPicPr>
        <xdr:cNvPr id="5127" name="Picture 7" descr="Electric Motor 2 hp 3 phase 1800 rpm TEFC 56C Frame MOTOR3PH AT2 &#10;18 56CB">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982200" y="7048500"/>
          <a:ext cx="1428750" cy="1428750"/>
        </a:xfrm>
        <a:prstGeom prst="rect">
          <a:avLst/>
        </a:prstGeom>
        <a:noFill/>
      </xdr:spPr>
    </xdr:pic>
    <xdr:clientData/>
  </xdr:twoCellAnchor>
  <xdr:twoCellAnchor editAs="oneCell">
    <xdr:from>
      <xdr:col>13</xdr:col>
      <xdr:colOff>0</xdr:colOff>
      <xdr:row>37</xdr:row>
      <xdr:rowOff>0</xdr:rowOff>
    </xdr:from>
    <xdr:to>
      <xdr:col>13</xdr:col>
      <xdr:colOff>1428750</xdr:colOff>
      <xdr:row>43</xdr:row>
      <xdr:rowOff>285750</xdr:rowOff>
    </xdr:to>
    <xdr:pic>
      <xdr:nvPicPr>
        <xdr:cNvPr id="5128" name="Picture 8" descr="1 5 HP 3 PHASE 145T FRAME ELECTRIC MOTOR 1800 rpm MOTORWWE15 18 &#10;145T">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763000" y="10477500"/>
          <a:ext cx="1428750" cy="1428750"/>
        </a:xfrm>
        <a:prstGeom prst="rect">
          <a:avLst/>
        </a:prstGeom>
        <a:noFill/>
      </xdr:spPr>
    </xdr:pic>
    <xdr:clientData/>
  </xdr:twoCellAnchor>
  <xdr:twoCellAnchor editAs="oneCell">
    <xdr:from>
      <xdr:col>14</xdr:col>
      <xdr:colOff>0</xdr:colOff>
      <xdr:row>37</xdr:row>
      <xdr:rowOff>0</xdr:rowOff>
    </xdr:from>
    <xdr:to>
      <xdr:col>14</xdr:col>
      <xdr:colOff>1428750</xdr:colOff>
      <xdr:row>43</xdr:row>
      <xdr:rowOff>285750</xdr:rowOff>
    </xdr:to>
    <xdr:pic>
      <xdr:nvPicPr>
        <xdr:cNvPr id="5129" name="Picture 9" descr="2 HP 3 PHASE 145 T FRAME ELECTRIC MOTOR 1800 rpm MOTORWWE2 18 &#10;145T">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9372600" y="10477500"/>
          <a:ext cx="1428750" cy="1428750"/>
        </a:xfrm>
        <a:prstGeom prst="rect">
          <a:avLst/>
        </a:prstGeom>
        <a:noFill/>
      </xdr:spPr>
    </xdr:pic>
    <xdr:clientData/>
  </xdr:twoCellAnchor>
  <xdr:twoCellAnchor editAs="oneCell">
    <xdr:from>
      <xdr:col>15</xdr:col>
      <xdr:colOff>0</xdr:colOff>
      <xdr:row>37</xdr:row>
      <xdr:rowOff>0</xdr:rowOff>
    </xdr:from>
    <xdr:to>
      <xdr:col>15</xdr:col>
      <xdr:colOff>1428750</xdr:colOff>
      <xdr:row>43</xdr:row>
      <xdr:rowOff>285750</xdr:rowOff>
    </xdr:to>
    <xdr:pic>
      <xdr:nvPicPr>
        <xdr:cNvPr id="5130" name="Picture 10" descr="3 HP 3 PHASE 182T FRAME ELECTRIC MOTOR 1800 rpm MOTORWWE3 18 182T">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9982200" y="10477500"/>
          <a:ext cx="1428750" cy="1428750"/>
        </a:xfrm>
        <a:prstGeom prst="rect">
          <a:avLst/>
        </a:prstGeom>
        <a:noFill/>
      </xdr:spPr>
    </xdr:pic>
    <xdr:clientData/>
  </xdr:twoCellAnchor>
  <xdr:twoCellAnchor editAs="oneCell">
    <xdr:from>
      <xdr:col>13</xdr:col>
      <xdr:colOff>0</xdr:colOff>
      <xdr:row>46</xdr:row>
      <xdr:rowOff>0</xdr:rowOff>
    </xdr:from>
    <xdr:to>
      <xdr:col>13</xdr:col>
      <xdr:colOff>1428750</xdr:colOff>
      <xdr:row>52</xdr:row>
      <xdr:rowOff>285750</xdr:rowOff>
    </xdr:to>
    <xdr:pic>
      <xdr:nvPicPr>
        <xdr:cNvPr id="5131" name="Picture 11" descr="5 HP 3 PHASE 184T FRAME ELECTRIC MOTOR 1800 rpm MOTORWWE5 18 184T">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srcRect/>
        <a:stretch>
          <a:fillRect/>
        </a:stretch>
      </xdr:blipFill>
      <xdr:spPr bwMode="auto">
        <a:xfrm>
          <a:off x="8763000" y="14097000"/>
          <a:ext cx="1428750" cy="1428750"/>
        </a:xfrm>
        <a:prstGeom prst="rect">
          <a:avLst/>
        </a:prstGeom>
        <a:noFill/>
      </xdr:spPr>
    </xdr:pic>
    <xdr:clientData/>
  </xdr:twoCellAnchor>
  <xdr:twoCellAnchor editAs="oneCell">
    <xdr:from>
      <xdr:col>14</xdr:col>
      <xdr:colOff>0</xdr:colOff>
      <xdr:row>46</xdr:row>
      <xdr:rowOff>0</xdr:rowOff>
    </xdr:from>
    <xdr:to>
      <xdr:col>14</xdr:col>
      <xdr:colOff>1428750</xdr:colOff>
      <xdr:row>52</xdr:row>
      <xdr:rowOff>285750</xdr:rowOff>
    </xdr:to>
    <xdr:pic>
      <xdr:nvPicPr>
        <xdr:cNvPr id="5132" name="Picture 12" descr="7 5 HP 3 PHASE 213T FRAME ELECTRIC MOTORS MOTORWWE75 18 213T">
          <a:hlinkClick xmlns:r="http://schemas.openxmlformats.org/officeDocument/2006/relationships" r:id="rId16"/>
        </xdr:cNvPr>
        <xdr:cNvPicPr>
          <a:picLocks noChangeAspect="1" noChangeArrowheads="1"/>
        </xdr:cNvPicPr>
      </xdr:nvPicPr>
      <xdr:blipFill>
        <a:blip xmlns:r="http://schemas.openxmlformats.org/officeDocument/2006/relationships" r:embed="rId15" cstate="print"/>
        <a:srcRect/>
        <a:stretch>
          <a:fillRect/>
        </a:stretch>
      </xdr:blipFill>
      <xdr:spPr bwMode="auto">
        <a:xfrm>
          <a:off x="9372600" y="14097000"/>
          <a:ext cx="1428750" cy="1428750"/>
        </a:xfrm>
        <a:prstGeom prst="rect">
          <a:avLst/>
        </a:prstGeom>
        <a:noFill/>
      </xdr:spPr>
    </xdr:pic>
    <xdr:clientData/>
  </xdr:twoCellAnchor>
  <xdr:twoCellAnchor editAs="oneCell">
    <xdr:from>
      <xdr:col>15</xdr:col>
      <xdr:colOff>0</xdr:colOff>
      <xdr:row>46</xdr:row>
      <xdr:rowOff>0</xdr:rowOff>
    </xdr:from>
    <xdr:to>
      <xdr:col>15</xdr:col>
      <xdr:colOff>1428750</xdr:colOff>
      <xdr:row>52</xdr:row>
      <xdr:rowOff>285750</xdr:rowOff>
    </xdr:to>
    <xdr:pic>
      <xdr:nvPicPr>
        <xdr:cNvPr id="5133" name="Picture 13" descr="10 HP 3 PHASE 215 T FRAME ELECTRIC MOTOR 1800 rpm 3p MOTORWWE10 18&#10; 215T">
          <a:hlinkClick xmlns:r="http://schemas.openxmlformats.org/officeDocument/2006/relationships" r:id="rId17"/>
        </xdr:cNvPr>
        <xdr:cNvPicPr>
          <a:picLocks noChangeAspect="1" noChangeArrowheads="1"/>
        </xdr:cNvPicPr>
      </xdr:nvPicPr>
      <xdr:blipFill>
        <a:blip xmlns:r="http://schemas.openxmlformats.org/officeDocument/2006/relationships" r:embed="rId15" cstate="print"/>
        <a:srcRect/>
        <a:stretch>
          <a:fillRect/>
        </a:stretch>
      </xdr:blipFill>
      <xdr:spPr bwMode="auto">
        <a:xfrm>
          <a:off x="9982200" y="14097000"/>
          <a:ext cx="1428750" cy="1428750"/>
        </a:xfrm>
        <a:prstGeom prst="rect">
          <a:avLst/>
        </a:prstGeom>
        <a:noFill/>
      </xdr:spPr>
    </xdr:pic>
    <xdr:clientData/>
  </xdr:twoCellAnchor>
  <xdr:twoCellAnchor editAs="oneCell">
    <xdr:from>
      <xdr:col>13</xdr:col>
      <xdr:colOff>0</xdr:colOff>
      <xdr:row>55</xdr:row>
      <xdr:rowOff>0</xdr:rowOff>
    </xdr:from>
    <xdr:to>
      <xdr:col>13</xdr:col>
      <xdr:colOff>1428750</xdr:colOff>
      <xdr:row>61</xdr:row>
      <xdr:rowOff>285750</xdr:rowOff>
    </xdr:to>
    <xdr:pic>
      <xdr:nvPicPr>
        <xdr:cNvPr id="5134" name="Picture 14" descr="15HP 3 PHASE 254T FRAME ELECTRIC MOTORS 1800 rpm MOTORWWE15 18 &#10;254T">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763000" y="17716500"/>
          <a:ext cx="1428750" cy="1428750"/>
        </a:xfrm>
        <a:prstGeom prst="rect">
          <a:avLst/>
        </a:prstGeom>
        <a:noFill/>
      </xdr:spPr>
    </xdr:pic>
    <xdr:clientData/>
  </xdr:twoCellAnchor>
  <xdr:twoCellAnchor editAs="oneCell">
    <xdr:from>
      <xdr:col>14</xdr:col>
      <xdr:colOff>0</xdr:colOff>
      <xdr:row>55</xdr:row>
      <xdr:rowOff>0</xdr:rowOff>
    </xdr:from>
    <xdr:to>
      <xdr:col>14</xdr:col>
      <xdr:colOff>1428750</xdr:colOff>
      <xdr:row>61</xdr:row>
      <xdr:rowOff>285750</xdr:rowOff>
    </xdr:to>
    <xdr:pic>
      <xdr:nvPicPr>
        <xdr:cNvPr id="5135" name="Picture 15" descr="20HP 3 PHASE 256 T FRAME ELECTRIC MOTORS MOTORWWE20 18 256T">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9372600" y="17716500"/>
          <a:ext cx="1428750" cy="1428750"/>
        </a:xfrm>
        <a:prstGeom prst="rect">
          <a:avLst/>
        </a:prstGeom>
        <a:noFill/>
      </xdr:spPr>
    </xdr:pic>
    <xdr:clientData/>
  </xdr:twoCellAnchor>
  <xdr:twoCellAnchor editAs="oneCell">
    <xdr:from>
      <xdr:col>15</xdr:col>
      <xdr:colOff>0</xdr:colOff>
      <xdr:row>55</xdr:row>
      <xdr:rowOff>0</xdr:rowOff>
    </xdr:from>
    <xdr:to>
      <xdr:col>15</xdr:col>
      <xdr:colOff>1428750</xdr:colOff>
      <xdr:row>61</xdr:row>
      <xdr:rowOff>285750</xdr:rowOff>
    </xdr:to>
    <xdr:pic>
      <xdr:nvPicPr>
        <xdr:cNvPr id="5136" name="Picture 16" descr="25HP 3 PHASE 284T FRAME ELECTRIC MOTOR 1800 RPM MOTORWWE25 18 &#10;284T">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9982200" y="17716500"/>
          <a:ext cx="1428750" cy="1428750"/>
        </a:xfrm>
        <a:prstGeom prst="rect">
          <a:avLst/>
        </a:prstGeom>
        <a:noFill/>
      </xdr:spPr>
    </xdr:pic>
    <xdr:clientData/>
  </xdr:twoCellAnchor>
  <xdr:twoCellAnchor editAs="oneCell">
    <xdr:from>
      <xdr:col>13</xdr:col>
      <xdr:colOff>0</xdr:colOff>
      <xdr:row>64</xdr:row>
      <xdr:rowOff>0</xdr:rowOff>
    </xdr:from>
    <xdr:to>
      <xdr:col>13</xdr:col>
      <xdr:colOff>1428750</xdr:colOff>
      <xdr:row>70</xdr:row>
      <xdr:rowOff>285750</xdr:rowOff>
    </xdr:to>
    <xdr:pic>
      <xdr:nvPicPr>
        <xdr:cNvPr id="5137" name="Picture 17" descr="30HP 3 PHASE 286T FRAME ELECTRIC MOTOR 1800 rpm MOTORWWE30 18 &#10;286T">
          <a:hlinkClick xmlns:r="http://schemas.openxmlformats.org/officeDocument/2006/relationships" r:id="rId21"/>
        </xdr:cNvPr>
        <xdr:cNvPicPr>
          <a:picLocks noChangeAspect="1" noChangeArrowheads="1"/>
        </xdr:cNvPicPr>
      </xdr:nvPicPr>
      <xdr:blipFill>
        <a:blip xmlns:r="http://schemas.openxmlformats.org/officeDocument/2006/relationships" r:embed="rId15" cstate="print"/>
        <a:srcRect/>
        <a:stretch>
          <a:fillRect/>
        </a:stretch>
      </xdr:blipFill>
      <xdr:spPr bwMode="auto">
        <a:xfrm>
          <a:off x="8763000" y="21336000"/>
          <a:ext cx="1428750" cy="1428750"/>
        </a:xfrm>
        <a:prstGeom prst="rect">
          <a:avLst/>
        </a:prstGeom>
        <a:noFill/>
      </xdr:spPr>
    </xdr:pic>
    <xdr:clientData/>
  </xdr:twoCellAnchor>
  <xdr:twoCellAnchor editAs="oneCell">
    <xdr:from>
      <xdr:col>14</xdr:col>
      <xdr:colOff>0</xdr:colOff>
      <xdr:row>64</xdr:row>
      <xdr:rowOff>0</xdr:rowOff>
    </xdr:from>
    <xdr:to>
      <xdr:col>14</xdr:col>
      <xdr:colOff>1428750</xdr:colOff>
      <xdr:row>70</xdr:row>
      <xdr:rowOff>285750</xdr:rowOff>
    </xdr:to>
    <xdr:pic>
      <xdr:nvPicPr>
        <xdr:cNvPr id="5138" name="Picture 18" descr="40HP 3 PHASE 324T FRAME ELECTRIC MOTOR 1800 rpm MOTORWWE40 18 &#10;324T">
          <a:hlinkClick xmlns:r="http://schemas.openxmlformats.org/officeDocument/2006/relationships" r:id="rId22"/>
        </xdr:cNvPr>
        <xdr:cNvPicPr>
          <a:picLocks noChangeAspect="1" noChangeArrowheads="1"/>
        </xdr:cNvPicPr>
      </xdr:nvPicPr>
      <xdr:blipFill>
        <a:blip xmlns:r="http://schemas.openxmlformats.org/officeDocument/2006/relationships" r:embed="rId15" cstate="print"/>
        <a:srcRect/>
        <a:stretch>
          <a:fillRect/>
        </a:stretch>
      </xdr:blipFill>
      <xdr:spPr bwMode="auto">
        <a:xfrm>
          <a:off x="9372600" y="21336000"/>
          <a:ext cx="1428750" cy="1428750"/>
        </a:xfrm>
        <a:prstGeom prst="rect">
          <a:avLst/>
        </a:prstGeom>
        <a:noFill/>
      </xdr:spPr>
    </xdr:pic>
    <xdr:clientData/>
  </xdr:twoCellAnchor>
  <xdr:twoCellAnchor editAs="oneCell">
    <xdr:from>
      <xdr:col>15</xdr:col>
      <xdr:colOff>0</xdr:colOff>
      <xdr:row>64</xdr:row>
      <xdr:rowOff>0</xdr:rowOff>
    </xdr:from>
    <xdr:to>
      <xdr:col>15</xdr:col>
      <xdr:colOff>1428750</xdr:colOff>
      <xdr:row>70</xdr:row>
      <xdr:rowOff>285750</xdr:rowOff>
    </xdr:to>
    <xdr:pic>
      <xdr:nvPicPr>
        <xdr:cNvPr id="5139" name="Picture 19" descr="50HP 3 PHASE 326T FRAME ELECTRIC MOTORS MOTORWWE50 18 326T">
          <a:hlinkClick xmlns:r="http://schemas.openxmlformats.org/officeDocument/2006/relationships" r:id="rId23"/>
        </xdr:cNvPr>
        <xdr:cNvPicPr>
          <a:picLocks noChangeAspect="1" noChangeArrowheads="1"/>
        </xdr:cNvPicPr>
      </xdr:nvPicPr>
      <xdr:blipFill>
        <a:blip xmlns:r="http://schemas.openxmlformats.org/officeDocument/2006/relationships" r:embed="rId15" cstate="print"/>
        <a:srcRect/>
        <a:stretch>
          <a:fillRect/>
        </a:stretch>
      </xdr:blipFill>
      <xdr:spPr bwMode="auto">
        <a:xfrm>
          <a:off x="9982200" y="21336000"/>
          <a:ext cx="1428750" cy="1428750"/>
        </a:xfrm>
        <a:prstGeom prst="rect">
          <a:avLst/>
        </a:prstGeom>
        <a:noFill/>
      </xdr:spPr>
    </xdr:pic>
    <xdr:clientData/>
  </xdr:twoCellAnchor>
  <xdr:twoCellAnchor editAs="oneCell">
    <xdr:from>
      <xdr:col>13</xdr:col>
      <xdr:colOff>0</xdr:colOff>
      <xdr:row>78</xdr:row>
      <xdr:rowOff>0</xdr:rowOff>
    </xdr:from>
    <xdr:to>
      <xdr:col>13</xdr:col>
      <xdr:colOff>1428750</xdr:colOff>
      <xdr:row>85</xdr:row>
      <xdr:rowOff>95250</xdr:rowOff>
    </xdr:to>
    <xdr:pic>
      <xdr:nvPicPr>
        <xdr:cNvPr id="5140" name="Picture 20" descr="Four Inch Bulk Tank Feed Grain Material Auger 12 Jet Flow &#10;LU_BTA_4_12">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8763000" y="19926300"/>
          <a:ext cx="1428750" cy="1428750"/>
        </a:xfrm>
        <a:prstGeom prst="rect">
          <a:avLst/>
        </a:prstGeom>
        <a:noFill/>
      </xdr:spPr>
    </xdr:pic>
    <xdr:clientData/>
  </xdr:twoCellAnchor>
  <xdr:twoCellAnchor editAs="oneCell">
    <xdr:from>
      <xdr:col>14</xdr:col>
      <xdr:colOff>0</xdr:colOff>
      <xdr:row>78</xdr:row>
      <xdr:rowOff>0</xdr:rowOff>
    </xdr:from>
    <xdr:to>
      <xdr:col>14</xdr:col>
      <xdr:colOff>1428750</xdr:colOff>
      <xdr:row>85</xdr:row>
      <xdr:rowOff>95250</xdr:rowOff>
    </xdr:to>
    <xdr:pic>
      <xdr:nvPicPr>
        <xdr:cNvPr id="5141" name="Picture 21" descr="Four Inch Bulk Tank feed seed Auger 17 long Jet Flow LU_BTA_4_17">
          <a:hlinkClick xmlns:r="http://schemas.openxmlformats.org/officeDocument/2006/relationships" r:id="rId26"/>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0515600" y="19926300"/>
          <a:ext cx="1428750" cy="1428750"/>
        </a:xfrm>
        <a:prstGeom prst="rect">
          <a:avLst/>
        </a:prstGeom>
        <a:noFill/>
      </xdr:spPr>
    </xdr:pic>
    <xdr:clientData/>
  </xdr:twoCellAnchor>
  <xdr:twoCellAnchor editAs="oneCell">
    <xdr:from>
      <xdr:col>15</xdr:col>
      <xdr:colOff>0</xdr:colOff>
      <xdr:row>78</xdr:row>
      <xdr:rowOff>0</xdr:rowOff>
    </xdr:from>
    <xdr:to>
      <xdr:col>15</xdr:col>
      <xdr:colOff>1428750</xdr:colOff>
      <xdr:row>85</xdr:row>
      <xdr:rowOff>95250</xdr:rowOff>
    </xdr:to>
    <xdr:pic>
      <xdr:nvPicPr>
        <xdr:cNvPr id="5142" name="Picture 22" descr="Four Inch Bulk Tank Auger 22 long Jet Flow for feed grain &#10;LU_BTA_4_22">
          <a:hlinkClick xmlns:r="http://schemas.openxmlformats.org/officeDocument/2006/relationships" r:id="rId27"/>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2287250" y="19926300"/>
          <a:ext cx="1428750" cy="1428750"/>
        </a:xfrm>
        <a:prstGeom prst="rect">
          <a:avLst/>
        </a:prstGeom>
        <a:noFill/>
      </xdr:spPr>
    </xdr:pic>
    <xdr:clientData/>
  </xdr:twoCellAnchor>
  <xdr:twoCellAnchor editAs="oneCell">
    <xdr:from>
      <xdr:col>13</xdr:col>
      <xdr:colOff>0</xdr:colOff>
      <xdr:row>87</xdr:row>
      <xdr:rowOff>0</xdr:rowOff>
    </xdr:from>
    <xdr:to>
      <xdr:col>13</xdr:col>
      <xdr:colOff>1428750</xdr:colOff>
      <xdr:row>94</xdr:row>
      <xdr:rowOff>95250</xdr:rowOff>
    </xdr:to>
    <xdr:pic>
      <xdr:nvPicPr>
        <xdr:cNvPr id="5143" name="Picture 23" descr="Six Inch Bulk Tank Auger 12 long Jet Flow LU_BTA_6_12">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srcRect/>
        <a:stretch>
          <a:fillRect/>
        </a:stretch>
      </xdr:blipFill>
      <xdr:spPr bwMode="auto">
        <a:xfrm>
          <a:off x="8763000" y="22021800"/>
          <a:ext cx="1428750" cy="1428750"/>
        </a:xfrm>
        <a:prstGeom prst="rect">
          <a:avLst/>
        </a:prstGeom>
        <a:noFill/>
      </xdr:spPr>
    </xdr:pic>
    <xdr:clientData/>
  </xdr:twoCellAnchor>
  <xdr:twoCellAnchor editAs="oneCell">
    <xdr:from>
      <xdr:col>14</xdr:col>
      <xdr:colOff>0</xdr:colOff>
      <xdr:row>87</xdr:row>
      <xdr:rowOff>0</xdr:rowOff>
    </xdr:from>
    <xdr:to>
      <xdr:col>14</xdr:col>
      <xdr:colOff>1428750</xdr:colOff>
      <xdr:row>94</xdr:row>
      <xdr:rowOff>95250</xdr:rowOff>
    </xdr:to>
    <xdr:pic>
      <xdr:nvPicPr>
        <xdr:cNvPr id="5144" name="Picture 24" descr="Six Inch Bulk Tank Feed Material Grain Auger 17 Jet Flow &#10;LU_BTA_6_17">
          <a:hlinkClick xmlns:r="http://schemas.openxmlformats.org/officeDocument/2006/relationships" r:id="rId30"/>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515600" y="22021800"/>
          <a:ext cx="1428750" cy="1428750"/>
        </a:xfrm>
        <a:prstGeom prst="rect">
          <a:avLst/>
        </a:prstGeom>
        <a:noFill/>
      </xdr:spPr>
    </xdr:pic>
    <xdr:clientData/>
  </xdr:twoCellAnchor>
  <xdr:twoCellAnchor editAs="oneCell">
    <xdr:from>
      <xdr:col>15</xdr:col>
      <xdr:colOff>0</xdr:colOff>
      <xdr:row>87</xdr:row>
      <xdr:rowOff>0</xdr:rowOff>
    </xdr:from>
    <xdr:to>
      <xdr:col>15</xdr:col>
      <xdr:colOff>1428750</xdr:colOff>
      <xdr:row>94</xdr:row>
      <xdr:rowOff>95250</xdr:rowOff>
    </xdr:to>
    <xdr:pic>
      <xdr:nvPicPr>
        <xdr:cNvPr id="5145" name="Picture 25" descr="Six Inch Bulk Tank Grain or Feed Auger 22 long Jet Flow &#10;LU_BTA_6_22">
          <a:hlinkClick xmlns:r="http://schemas.openxmlformats.org/officeDocument/2006/relationships" r:id="rId31"/>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2287250" y="22021800"/>
          <a:ext cx="1428750" cy="1428750"/>
        </a:xfrm>
        <a:prstGeom prst="rect">
          <a:avLst/>
        </a:prstGeom>
        <a:noFill/>
      </xdr:spPr>
    </xdr:pic>
    <xdr:clientData/>
  </xdr:twoCellAnchor>
  <xdr:twoCellAnchor editAs="oneCell">
    <xdr:from>
      <xdr:col>13</xdr:col>
      <xdr:colOff>0</xdr:colOff>
      <xdr:row>96</xdr:row>
      <xdr:rowOff>0</xdr:rowOff>
    </xdr:from>
    <xdr:to>
      <xdr:col>13</xdr:col>
      <xdr:colOff>1428750</xdr:colOff>
      <xdr:row>103</xdr:row>
      <xdr:rowOff>95250</xdr:rowOff>
    </xdr:to>
    <xdr:pic>
      <xdr:nvPicPr>
        <xdr:cNvPr id="5146" name="Picture 26" descr="Auger Utility Discharge Spout for 4 augers 00339 &#10;LU_UTILITY_SPOUT_4">
          <a:hlinkClick xmlns:r="http://schemas.openxmlformats.org/officeDocument/2006/relationships" r:id="rId32"/>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763000" y="24117300"/>
          <a:ext cx="1428750" cy="1428750"/>
        </a:xfrm>
        <a:prstGeom prst="rect">
          <a:avLst/>
        </a:prstGeom>
        <a:noFill/>
      </xdr:spPr>
    </xdr:pic>
    <xdr:clientData/>
  </xdr:twoCellAnchor>
  <xdr:twoCellAnchor editAs="oneCell">
    <xdr:from>
      <xdr:col>14</xdr:col>
      <xdr:colOff>0</xdr:colOff>
      <xdr:row>96</xdr:row>
      <xdr:rowOff>0</xdr:rowOff>
    </xdr:from>
    <xdr:to>
      <xdr:col>14</xdr:col>
      <xdr:colOff>1428750</xdr:colOff>
      <xdr:row>103</xdr:row>
      <xdr:rowOff>95250</xdr:rowOff>
    </xdr:to>
    <xdr:pic>
      <xdr:nvPicPr>
        <xdr:cNvPr id="5147" name="Picture 27" descr="Auger Utility Discharge Spout for 6 augers 00176 &#10;LU_UTILITY_SPOUT_6">
          <a:hlinkClick xmlns:r="http://schemas.openxmlformats.org/officeDocument/2006/relationships" r:id="rId34"/>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0515600" y="24117300"/>
          <a:ext cx="1428750" cy="1428750"/>
        </a:xfrm>
        <a:prstGeom prst="rect">
          <a:avLst/>
        </a:prstGeom>
        <a:noFill/>
      </xdr:spPr>
    </xdr:pic>
    <xdr:clientData/>
  </xdr:twoCellAnchor>
  <xdr:twoCellAnchor editAs="oneCell">
    <xdr:from>
      <xdr:col>15</xdr:col>
      <xdr:colOff>0</xdr:colOff>
      <xdr:row>96</xdr:row>
      <xdr:rowOff>0</xdr:rowOff>
    </xdr:from>
    <xdr:to>
      <xdr:col>15</xdr:col>
      <xdr:colOff>1428750</xdr:colOff>
      <xdr:row>103</xdr:row>
      <xdr:rowOff>95250</xdr:rowOff>
    </xdr:to>
    <xdr:pic>
      <xdr:nvPicPr>
        <xdr:cNvPr id="5148" name="Picture 28" descr="Auger Utility Discharge Outlet Spout for 8 auger 00177 &#10;LU_UTILITY_SPOUT_8">
          <a:hlinkClick xmlns:r="http://schemas.openxmlformats.org/officeDocument/2006/relationships" r:id="rId35"/>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2287250" y="24117300"/>
          <a:ext cx="1428750" cy="1428750"/>
        </a:xfrm>
        <a:prstGeom prst="rect">
          <a:avLst/>
        </a:prstGeom>
        <a:noFill/>
      </xdr:spPr>
    </xdr:pic>
    <xdr:clientData/>
  </xdr:twoCellAnchor>
  <xdr:twoCellAnchor editAs="oneCell">
    <xdr:from>
      <xdr:col>13</xdr:col>
      <xdr:colOff>0</xdr:colOff>
      <xdr:row>105</xdr:row>
      <xdr:rowOff>0</xdr:rowOff>
    </xdr:from>
    <xdr:to>
      <xdr:col>13</xdr:col>
      <xdr:colOff>1428750</xdr:colOff>
      <xdr:row>112</xdr:row>
      <xdr:rowOff>95250</xdr:rowOff>
    </xdr:to>
    <xdr:pic>
      <xdr:nvPicPr>
        <xdr:cNvPr id="5149" name="Picture 29" descr="Auger Utility Discharge Outlet Spout for 10 augers 00214 &#10;LU_UTILITY_SPOUT_10">
          <a:hlinkClick xmlns:r="http://schemas.openxmlformats.org/officeDocument/2006/relationships" r:id="rId36"/>
        </xdr:cNvPr>
        <xdr:cNvPicPr>
          <a:picLocks noChangeAspect="1" noChangeArrowheads="1"/>
        </xdr:cNvPicPr>
      </xdr:nvPicPr>
      <xdr:blipFill>
        <a:blip xmlns:r="http://schemas.openxmlformats.org/officeDocument/2006/relationships" r:embed="rId37" cstate="print"/>
        <a:srcRect/>
        <a:stretch>
          <a:fillRect/>
        </a:stretch>
      </xdr:blipFill>
      <xdr:spPr bwMode="auto">
        <a:xfrm>
          <a:off x="8763000" y="26212800"/>
          <a:ext cx="1428750" cy="1428750"/>
        </a:xfrm>
        <a:prstGeom prst="rect">
          <a:avLst/>
        </a:prstGeom>
        <a:noFill/>
      </xdr:spPr>
    </xdr:pic>
    <xdr:clientData/>
  </xdr:twoCellAnchor>
  <xdr:twoCellAnchor editAs="oneCell">
    <xdr:from>
      <xdr:col>14</xdr:col>
      <xdr:colOff>0</xdr:colOff>
      <xdr:row>105</xdr:row>
      <xdr:rowOff>0</xdr:rowOff>
    </xdr:from>
    <xdr:to>
      <xdr:col>14</xdr:col>
      <xdr:colOff>1428750</xdr:colOff>
      <xdr:row>112</xdr:row>
      <xdr:rowOff>95250</xdr:rowOff>
    </xdr:to>
    <xdr:pic>
      <xdr:nvPicPr>
        <xdr:cNvPr id="5150" name="Picture 30" descr="Metal Flex Discharge Tube 6 inch Diameter Price Per Foot &#10;LU_METAL_FLEX_TUBE_6">
          <a:hlinkClick xmlns:r="http://schemas.openxmlformats.org/officeDocument/2006/relationships" r:id="rId38"/>
        </xdr:cNvPr>
        <xdr:cNvPicPr>
          <a:picLocks noChangeAspect="1" noChangeArrowheads="1"/>
        </xdr:cNvPicPr>
      </xdr:nvPicPr>
      <xdr:blipFill>
        <a:blip xmlns:r="http://schemas.openxmlformats.org/officeDocument/2006/relationships" r:embed="rId39" cstate="print"/>
        <a:srcRect/>
        <a:stretch>
          <a:fillRect/>
        </a:stretch>
      </xdr:blipFill>
      <xdr:spPr bwMode="auto">
        <a:xfrm>
          <a:off x="10515600" y="26212800"/>
          <a:ext cx="1428750" cy="1428750"/>
        </a:xfrm>
        <a:prstGeom prst="rect">
          <a:avLst/>
        </a:prstGeom>
        <a:noFill/>
      </xdr:spPr>
    </xdr:pic>
    <xdr:clientData/>
  </xdr:twoCellAnchor>
  <xdr:twoCellAnchor editAs="oneCell">
    <xdr:from>
      <xdr:col>15</xdr:col>
      <xdr:colOff>0</xdr:colOff>
      <xdr:row>105</xdr:row>
      <xdr:rowOff>0</xdr:rowOff>
    </xdr:from>
    <xdr:to>
      <xdr:col>15</xdr:col>
      <xdr:colOff>1428750</xdr:colOff>
      <xdr:row>112</xdr:row>
      <xdr:rowOff>95250</xdr:rowOff>
    </xdr:to>
    <xdr:pic>
      <xdr:nvPicPr>
        <xdr:cNvPr id="5151" name="Picture 31" descr="Metal Flex Discharge Tube 4 inch priced Per Foot &#10;LU_METAL_FLEX_TUBE_4">
          <a:hlinkClick xmlns:r="http://schemas.openxmlformats.org/officeDocument/2006/relationships" r:id="rId40"/>
        </xdr:cNvPr>
        <xdr:cNvPicPr>
          <a:picLocks noChangeAspect="1" noChangeArrowheads="1"/>
        </xdr:cNvPicPr>
      </xdr:nvPicPr>
      <xdr:blipFill>
        <a:blip xmlns:r="http://schemas.openxmlformats.org/officeDocument/2006/relationships" r:embed="rId39" cstate="print"/>
        <a:srcRect/>
        <a:stretch>
          <a:fillRect/>
        </a:stretch>
      </xdr:blipFill>
      <xdr:spPr bwMode="auto">
        <a:xfrm>
          <a:off x="12287250" y="26212800"/>
          <a:ext cx="1428750" cy="1428750"/>
        </a:xfrm>
        <a:prstGeom prst="rect">
          <a:avLst/>
        </a:prstGeom>
        <a:noFill/>
      </xdr:spPr>
    </xdr:pic>
    <xdr:clientData/>
  </xdr:twoCellAnchor>
  <xdr:twoCellAnchor editAs="oneCell">
    <xdr:from>
      <xdr:col>13</xdr:col>
      <xdr:colOff>0</xdr:colOff>
      <xdr:row>114</xdr:row>
      <xdr:rowOff>0</xdr:rowOff>
    </xdr:from>
    <xdr:to>
      <xdr:col>13</xdr:col>
      <xdr:colOff>1428750</xdr:colOff>
      <xdr:row>121</xdr:row>
      <xdr:rowOff>95250</xdr:rowOff>
    </xdr:to>
    <xdr:pic>
      <xdr:nvPicPr>
        <xdr:cNvPr id="5152" name="Picture 32" descr="Metal Flex Discharge Tube 10 inch Diameter Price Per Foot &#10;LU_METAL_FLEX_TUBE10">
          <a:hlinkClick xmlns:r="http://schemas.openxmlformats.org/officeDocument/2006/relationships" r:id="rId41"/>
        </xdr:cNvPr>
        <xdr:cNvPicPr>
          <a:picLocks noChangeAspect="1" noChangeArrowheads="1"/>
        </xdr:cNvPicPr>
      </xdr:nvPicPr>
      <xdr:blipFill>
        <a:blip xmlns:r="http://schemas.openxmlformats.org/officeDocument/2006/relationships" r:embed="rId42" cstate="print"/>
        <a:srcRect/>
        <a:stretch>
          <a:fillRect/>
        </a:stretch>
      </xdr:blipFill>
      <xdr:spPr bwMode="auto">
        <a:xfrm>
          <a:off x="8763000" y="28498800"/>
          <a:ext cx="1428750" cy="1428750"/>
        </a:xfrm>
        <a:prstGeom prst="rect">
          <a:avLst/>
        </a:prstGeom>
        <a:noFill/>
      </xdr:spPr>
    </xdr:pic>
    <xdr:clientData/>
  </xdr:twoCellAnchor>
  <xdr:twoCellAnchor editAs="oneCell">
    <xdr:from>
      <xdr:col>14</xdr:col>
      <xdr:colOff>0</xdr:colOff>
      <xdr:row>114</xdr:row>
      <xdr:rowOff>0</xdr:rowOff>
    </xdr:from>
    <xdr:to>
      <xdr:col>14</xdr:col>
      <xdr:colOff>1428750</xdr:colOff>
      <xdr:row>121</xdr:row>
      <xdr:rowOff>95250</xdr:rowOff>
    </xdr:to>
    <xdr:pic>
      <xdr:nvPicPr>
        <xdr:cNvPr id="5153" name="Picture 33" descr="Metal Flex Discharge Tube 8 inch Diameter Price Per Foot &#10;LU_METAL_FLEX_TUBE_8">
          <a:hlinkClick xmlns:r="http://schemas.openxmlformats.org/officeDocument/2006/relationships" r:id="rId43"/>
        </xdr:cNvPr>
        <xdr:cNvPicPr>
          <a:picLocks noChangeAspect="1" noChangeArrowheads="1"/>
        </xdr:cNvPicPr>
      </xdr:nvPicPr>
      <xdr:blipFill>
        <a:blip xmlns:r="http://schemas.openxmlformats.org/officeDocument/2006/relationships" r:embed="rId42" cstate="print"/>
        <a:srcRect/>
        <a:stretch>
          <a:fillRect/>
        </a:stretch>
      </xdr:blipFill>
      <xdr:spPr bwMode="auto">
        <a:xfrm>
          <a:off x="10515600" y="28498800"/>
          <a:ext cx="1428750" cy="1428750"/>
        </a:xfrm>
        <a:prstGeom prst="rect">
          <a:avLst/>
        </a:prstGeom>
        <a:noFill/>
      </xdr:spPr>
    </xdr:pic>
    <xdr:clientData/>
  </xdr:twoCellAnchor>
  <xdr:twoCellAnchor editAs="oneCell">
    <xdr:from>
      <xdr:col>15</xdr:col>
      <xdr:colOff>0</xdr:colOff>
      <xdr:row>114</xdr:row>
      <xdr:rowOff>0</xdr:rowOff>
    </xdr:from>
    <xdr:to>
      <xdr:col>15</xdr:col>
      <xdr:colOff>1428750</xdr:colOff>
      <xdr:row>121</xdr:row>
      <xdr:rowOff>95250</xdr:rowOff>
    </xdr:to>
    <xdr:pic>
      <xdr:nvPicPr>
        <xdr:cNvPr id="5154" name="Picture 34" descr="8 Bulk Tank Grain or Feed Auger Screw Conveyor 22 Jet Flow 00597 &#10;LU_BTA_8_22_00597">
          <a:hlinkClick xmlns:r="http://schemas.openxmlformats.org/officeDocument/2006/relationships" r:id="rId4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2287250" y="28498800"/>
          <a:ext cx="1428750" cy="1428750"/>
        </a:xfrm>
        <a:prstGeom prst="rect">
          <a:avLst/>
        </a:prstGeom>
        <a:noFill/>
      </xdr:spPr>
    </xdr:pic>
    <xdr:clientData/>
  </xdr:twoCellAnchor>
  <xdr:twoCellAnchor editAs="oneCell">
    <xdr:from>
      <xdr:col>13</xdr:col>
      <xdr:colOff>0</xdr:colOff>
      <xdr:row>123</xdr:row>
      <xdr:rowOff>0</xdr:rowOff>
    </xdr:from>
    <xdr:to>
      <xdr:col>13</xdr:col>
      <xdr:colOff>1428750</xdr:colOff>
      <xdr:row>130</xdr:row>
      <xdr:rowOff>95250</xdr:rowOff>
    </xdr:to>
    <xdr:pic>
      <xdr:nvPicPr>
        <xdr:cNvPr id="5155" name="Picture 35" descr="Eight Inch Bulk Tank Grain or Feed Auger 17 long Jet Flow 00596 &#10;LU_BTA_8_17_00596">
          <a:hlinkClick xmlns:r="http://schemas.openxmlformats.org/officeDocument/2006/relationships" r:id="rId45"/>
        </xdr:cNvPr>
        <xdr:cNvPicPr>
          <a:picLocks noChangeAspect="1" noChangeArrowheads="1"/>
        </xdr:cNvPicPr>
      </xdr:nvPicPr>
      <xdr:blipFill>
        <a:blip xmlns:r="http://schemas.openxmlformats.org/officeDocument/2006/relationships" r:embed="rId29" cstate="print"/>
        <a:srcRect/>
        <a:stretch>
          <a:fillRect/>
        </a:stretch>
      </xdr:blipFill>
      <xdr:spPr bwMode="auto">
        <a:xfrm>
          <a:off x="8763000" y="30784800"/>
          <a:ext cx="1428750" cy="1428750"/>
        </a:xfrm>
        <a:prstGeom prst="rect">
          <a:avLst/>
        </a:prstGeom>
        <a:noFill/>
      </xdr:spPr>
    </xdr:pic>
    <xdr:clientData/>
  </xdr:twoCellAnchor>
  <xdr:twoCellAnchor editAs="oneCell">
    <xdr:from>
      <xdr:col>14</xdr:col>
      <xdr:colOff>0</xdr:colOff>
      <xdr:row>123</xdr:row>
      <xdr:rowOff>0</xdr:rowOff>
    </xdr:from>
    <xdr:to>
      <xdr:col>14</xdr:col>
      <xdr:colOff>1428750</xdr:colOff>
      <xdr:row>130</xdr:row>
      <xdr:rowOff>95250</xdr:rowOff>
    </xdr:to>
    <xdr:pic>
      <xdr:nvPicPr>
        <xdr:cNvPr id="5156" name="Picture 36" descr="Eight Inch Bulk Tank Grain or Feed Auger 12 long Jet Flow 00595 &#10;LU_BTA_8_12_00595">
          <a:hlinkClick xmlns:r="http://schemas.openxmlformats.org/officeDocument/2006/relationships" r:id="rId46"/>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515600" y="30784800"/>
          <a:ext cx="1428750" cy="1428750"/>
        </a:xfrm>
        <a:prstGeom prst="rect">
          <a:avLst/>
        </a:prstGeom>
        <a:noFill/>
      </xdr:spPr>
    </xdr:pic>
    <xdr:clientData/>
  </xdr:twoCellAnchor>
  <xdr:twoCellAnchor editAs="oneCell">
    <xdr:from>
      <xdr:col>15</xdr:col>
      <xdr:colOff>0</xdr:colOff>
      <xdr:row>123</xdr:row>
      <xdr:rowOff>0</xdr:rowOff>
    </xdr:from>
    <xdr:to>
      <xdr:col>15</xdr:col>
      <xdr:colOff>1428750</xdr:colOff>
      <xdr:row>130</xdr:row>
      <xdr:rowOff>95250</xdr:rowOff>
    </xdr:to>
    <xdr:pic>
      <xdr:nvPicPr>
        <xdr:cNvPr id="5157" name="Picture 37" descr="10 Bulk Tank Grain or Feed Auger Screw Conveyor 22 Jet Flow 00597 &#10;LU_BTA_10_22_00603">
          <a:hlinkClick xmlns:r="http://schemas.openxmlformats.org/officeDocument/2006/relationships" r:id="rId47"/>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2287250" y="30784800"/>
          <a:ext cx="1428750" cy="1428750"/>
        </a:xfrm>
        <a:prstGeom prst="rect">
          <a:avLst/>
        </a:prstGeom>
        <a:noFill/>
      </xdr:spPr>
    </xdr:pic>
    <xdr:clientData/>
  </xdr:twoCellAnchor>
  <xdr:twoCellAnchor editAs="oneCell">
    <xdr:from>
      <xdr:col>13</xdr:col>
      <xdr:colOff>0</xdr:colOff>
      <xdr:row>136</xdr:row>
      <xdr:rowOff>0</xdr:rowOff>
    </xdr:from>
    <xdr:to>
      <xdr:col>13</xdr:col>
      <xdr:colOff>1428750</xdr:colOff>
      <xdr:row>143</xdr:row>
      <xdr:rowOff>95250</xdr:rowOff>
    </xdr:to>
    <xdr:pic>
      <xdr:nvPicPr>
        <xdr:cNvPr id="5158" name="Picture 38" descr="4 AUGER EXTENSION JETFLOW 10 LONG 00305 LU_EXTENSION 4 10">
          <a:hlinkClick xmlns:r="http://schemas.openxmlformats.org/officeDocument/2006/relationships" r:id="rId48"/>
        </xdr:cNvPr>
        <xdr:cNvPicPr>
          <a:picLocks noChangeAspect="1" noChangeArrowheads="1"/>
        </xdr:cNvPicPr>
      </xdr:nvPicPr>
      <xdr:blipFill>
        <a:blip xmlns:r="http://schemas.openxmlformats.org/officeDocument/2006/relationships" r:embed="rId49" cstate="print"/>
        <a:srcRect/>
        <a:stretch>
          <a:fillRect/>
        </a:stretch>
      </xdr:blipFill>
      <xdr:spPr bwMode="auto">
        <a:xfrm>
          <a:off x="8763000" y="33832800"/>
          <a:ext cx="1428750" cy="1428750"/>
        </a:xfrm>
        <a:prstGeom prst="rect">
          <a:avLst/>
        </a:prstGeom>
        <a:noFill/>
      </xdr:spPr>
    </xdr:pic>
    <xdr:clientData/>
  </xdr:twoCellAnchor>
  <xdr:twoCellAnchor editAs="oneCell">
    <xdr:from>
      <xdr:col>13</xdr:col>
      <xdr:colOff>0</xdr:colOff>
      <xdr:row>145</xdr:row>
      <xdr:rowOff>0</xdr:rowOff>
    </xdr:from>
    <xdr:to>
      <xdr:col>13</xdr:col>
      <xdr:colOff>1428750</xdr:colOff>
      <xdr:row>152</xdr:row>
      <xdr:rowOff>95250</xdr:rowOff>
    </xdr:to>
    <xdr:pic>
      <xdr:nvPicPr>
        <xdr:cNvPr id="5159" name="Picture 39" descr="4 AUGER EXTENSION JETFLOW 15 LONG LU_EXTENSION 4 15">
          <a:hlinkClick xmlns:r="http://schemas.openxmlformats.org/officeDocument/2006/relationships" r:id="rId50"/>
        </xdr:cNvPr>
        <xdr:cNvPicPr>
          <a:picLocks noChangeAspect="1" noChangeArrowheads="1"/>
        </xdr:cNvPicPr>
      </xdr:nvPicPr>
      <xdr:blipFill>
        <a:blip xmlns:r="http://schemas.openxmlformats.org/officeDocument/2006/relationships" r:embed="rId49" cstate="print"/>
        <a:srcRect/>
        <a:stretch>
          <a:fillRect/>
        </a:stretch>
      </xdr:blipFill>
      <xdr:spPr bwMode="auto">
        <a:xfrm>
          <a:off x="8763000" y="35547300"/>
          <a:ext cx="1428750" cy="1428750"/>
        </a:xfrm>
        <a:prstGeom prst="rect">
          <a:avLst/>
        </a:prstGeom>
        <a:noFill/>
      </xdr:spPr>
    </xdr:pic>
    <xdr:clientData/>
  </xdr:twoCellAnchor>
  <xdr:twoCellAnchor editAs="oneCell">
    <xdr:from>
      <xdr:col>13</xdr:col>
      <xdr:colOff>0</xdr:colOff>
      <xdr:row>154</xdr:row>
      <xdr:rowOff>0</xdr:rowOff>
    </xdr:from>
    <xdr:to>
      <xdr:col>13</xdr:col>
      <xdr:colOff>1428750</xdr:colOff>
      <xdr:row>161</xdr:row>
      <xdr:rowOff>95250</xdr:rowOff>
    </xdr:to>
    <xdr:pic>
      <xdr:nvPicPr>
        <xdr:cNvPr id="5160" name="Picture 40" descr="4 AUGER EXTENSION JETFLOW 20 LONG LU_EXTENSION 4 20">
          <a:hlinkClick xmlns:r="http://schemas.openxmlformats.org/officeDocument/2006/relationships" r:id="rId51"/>
        </xdr:cNvPr>
        <xdr:cNvPicPr>
          <a:picLocks noChangeAspect="1" noChangeArrowheads="1"/>
        </xdr:cNvPicPr>
      </xdr:nvPicPr>
      <xdr:blipFill>
        <a:blip xmlns:r="http://schemas.openxmlformats.org/officeDocument/2006/relationships" r:embed="rId52" cstate="print"/>
        <a:srcRect/>
        <a:stretch>
          <a:fillRect/>
        </a:stretch>
      </xdr:blipFill>
      <xdr:spPr bwMode="auto">
        <a:xfrm>
          <a:off x="8763000" y="37261800"/>
          <a:ext cx="1428750" cy="1428750"/>
        </a:xfrm>
        <a:prstGeom prst="rect">
          <a:avLst/>
        </a:prstGeom>
        <a:noFill/>
      </xdr:spPr>
    </xdr:pic>
    <xdr:clientData/>
  </xdr:twoCellAnchor>
  <xdr:twoCellAnchor editAs="oneCell">
    <xdr:from>
      <xdr:col>13</xdr:col>
      <xdr:colOff>0</xdr:colOff>
      <xdr:row>163</xdr:row>
      <xdr:rowOff>0</xdr:rowOff>
    </xdr:from>
    <xdr:to>
      <xdr:col>13</xdr:col>
      <xdr:colOff>1428750</xdr:colOff>
      <xdr:row>170</xdr:row>
      <xdr:rowOff>95250</xdr:rowOff>
    </xdr:to>
    <xdr:pic>
      <xdr:nvPicPr>
        <xdr:cNvPr id="5161" name="Picture 41" descr="4 AUGER EXTENSION JETFLOW 5 LONG LU_EXTENSION 4 5">
          <a:hlinkClick xmlns:r="http://schemas.openxmlformats.org/officeDocument/2006/relationships" r:id="rId53"/>
        </xdr:cNvPr>
        <xdr:cNvPicPr>
          <a:picLocks noChangeAspect="1" noChangeArrowheads="1"/>
        </xdr:cNvPicPr>
      </xdr:nvPicPr>
      <xdr:blipFill>
        <a:blip xmlns:r="http://schemas.openxmlformats.org/officeDocument/2006/relationships" r:embed="rId54" cstate="print"/>
        <a:srcRect/>
        <a:stretch>
          <a:fillRect/>
        </a:stretch>
      </xdr:blipFill>
      <xdr:spPr bwMode="auto">
        <a:xfrm>
          <a:off x="8763000" y="38976300"/>
          <a:ext cx="1428750" cy="1428750"/>
        </a:xfrm>
        <a:prstGeom prst="rect">
          <a:avLst/>
        </a:prstGeom>
        <a:noFill/>
      </xdr:spPr>
    </xdr:pic>
    <xdr:clientData/>
  </xdr:twoCellAnchor>
  <xdr:twoCellAnchor editAs="oneCell">
    <xdr:from>
      <xdr:col>13</xdr:col>
      <xdr:colOff>0</xdr:colOff>
      <xdr:row>172</xdr:row>
      <xdr:rowOff>0</xdr:rowOff>
    </xdr:from>
    <xdr:to>
      <xdr:col>13</xdr:col>
      <xdr:colOff>1428750</xdr:colOff>
      <xdr:row>179</xdr:row>
      <xdr:rowOff>95250</xdr:rowOff>
    </xdr:to>
    <xdr:pic>
      <xdr:nvPicPr>
        <xdr:cNvPr id="5162" name="Picture 42" descr="6 AUGER EXTENSION JETFLOW 10 LONG LU_EXTENSION 6 10">
          <a:hlinkClick xmlns:r="http://schemas.openxmlformats.org/officeDocument/2006/relationships" r:id="rId55"/>
        </xdr:cNvPr>
        <xdr:cNvPicPr>
          <a:picLocks noChangeAspect="1" noChangeArrowheads="1"/>
        </xdr:cNvPicPr>
      </xdr:nvPicPr>
      <xdr:blipFill>
        <a:blip xmlns:r="http://schemas.openxmlformats.org/officeDocument/2006/relationships" r:embed="rId54" cstate="print"/>
        <a:srcRect/>
        <a:stretch>
          <a:fillRect/>
        </a:stretch>
      </xdr:blipFill>
      <xdr:spPr bwMode="auto">
        <a:xfrm>
          <a:off x="8763000" y="40690800"/>
          <a:ext cx="1428750" cy="1428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i%20Yeon%20Park\AppData\Local\Microsoft\Windows\Temporary%20Internet%20Files\Low\Content.IE5\X6DTQ414\cost_in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vertical"/>
      <sheetName val="vertical (GSI)"/>
      <sheetName val="Sheet3"/>
      <sheetName val="formula"/>
      <sheetName val="foundation"/>
    </sheetNames>
    <sheetDataSet>
      <sheetData sheetId="0" refreshError="1"/>
      <sheetData sheetId="1">
        <row r="4">
          <cell r="A4">
            <v>21</v>
          </cell>
        </row>
        <row r="6">
          <cell r="B6" t="str">
            <v>Height</v>
          </cell>
        </row>
        <row r="7">
          <cell r="A7">
            <v>23.771155506842259</v>
          </cell>
          <cell r="B7">
            <v>29.833333333333332</v>
          </cell>
          <cell r="C7">
            <v>62</v>
          </cell>
          <cell r="D7">
            <v>8</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stompartnet.com/sheet-metal-gauge"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3" Type="http://schemas.openxmlformats.org/officeDocument/2006/relationships/hyperlink" Target="http://www.augerusa.com/product/MOTORWWE15-18-254T/10HP-3-PHASE-T-FRAME-ELECTRIC-MOTORS-TEFC.html" TargetMode="External"/><Relationship Id="rId18" Type="http://schemas.openxmlformats.org/officeDocument/2006/relationships/hyperlink" Target="http://www.augerusa.com/product/MOTORWWE50-18-326T/50-HP-3-PHASE-T-FRAME-ELECTRIC-MOTORS-TEFC.html" TargetMode="External"/><Relationship Id="rId26" Type="http://schemas.openxmlformats.org/officeDocument/2006/relationships/hyperlink" Target="http://www.augerusa.com/product/LU_BTA_6_22/Six-Inch-Bulk-Tank-Grain-or-Feed-Auger-22-long-Jet-Flow---LU_BTA_6_22.html" TargetMode="External"/><Relationship Id="rId39" Type="http://schemas.openxmlformats.org/officeDocument/2006/relationships/hyperlink" Target="http://www.augerusa.com/product/LU_EXTENSION-4-10/4-Material-AUGER-EXTENSION-JET-FLOW-10-LONG.html" TargetMode="External"/><Relationship Id="rId21" Type="http://schemas.openxmlformats.org/officeDocument/2006/relationships/hyperlink" Target="http://www.augerusa.com/product/LU_BTA_4_12/Four-Inch-Bulk-Tank-Feed-Grain-Material-Auger-12-Jet-Flow---LU_BTA_4_12.html" TargetMode="External"/><Relationship Id="rId34" Type="http://schemas.openxmlformats.org/officeDocument/2006/relationships/hyperlink" Target="http://www.augerusa.com/product/LU_METAL_FLEX_TUBE_8/Metal-Flex-Discharge-Tube-8-inch-Diameter-Price-Per-Foot---LU_METAL_FLEX_TUBE_8.html" TargetMode="External"/><Relationship Id="rId42" Type="http://schemas.openxmlformats.org/officeDocument/2006/relationships/hyperlink" Target="http://www.augerusa.com/product/LU_EXTENSION-4-15/4-AUGER-EXTENSION-JETFLOW-15-LONG.html" TargetMode="External"/><Relationship Id="rId47" Type="http://schemas.openxmlformats.org/officeDocument/2006/relationships/hyperlink" Target="http://www.augerusa.com/product/LU_EXTENSION-4-5/4-AUGER-EXTENSION-JETFLOW-5-LONG.html" TargetMode="External"/><Relationship Id="rId50" Type="http://schemas.openxmlformats.org/officeDocument/2006/relationships/hyperlink" Target="http://www.augerusa.com/product/LU_EXTENSION-6-10/6-AUGER-EXTENSION-JETFLOW-10-LONG.html" TargetMode="External"/><Relationship Id="rId7" Type="http://schemas.openxmlformats.org/officeDocument/2006/relationships/hyperlink" Target="http://www.augerusa.com/product/MOTORWWE15-18-145T/15-HP-3-PHASE-T-FRAME-ELECTRIC-MOTORS-TEFC.html" TargetMode="External"/><Relationship Id="rId2" Type="http://schemas.openxmlformats.org/officeDocument/2006/relationships/hyperlink" Target="http://www.augerusa.com/product/MOTOR3P-AT12-18-56CB/Electric-Motor-12-hp-3-phase-1800-rpm-TEFC-56C-145T-Frame.html" TargetMode="External"/><Relationship Id="rId16" Type="http://schemas.openxmlformats.org/officeDocument/2006/relationships/hyperlink" Target="http://www.augerusa.com/product/MOTORWWE30-18-286T/30-HP-3-PHASE-286T-FRAME-ELECTRIC-MOTORS-TEFC.html" TargetMode="External"/><Relationship Id="rId29" Type="http://schemas.openxmlformats.org/officeDocument/2006/relationships/hyperlink" Target="http://www.augerusa.com/product/LU_UTILITY_SPOUT_8/Auger-Utility-Discharge-Outlet-Spout-for-8-auger-00177---LU_UTILITY_SPOUT_8.html" TargetMode="External"/><Relationship Id="rId11" Type="http://schemas.openxmlformats.org/officeDocument/2006/relationships/hyperlink" Target="http://www.augerusa.com/product/MOTORWWE75-18-213T/75-HP-3-PHASE-213T-FRAME-ELECTRIC-MOTORS-TEFC.html" TargetMode="External"/><Relationship Id="rId24" Type="http://schemas.openxmlformats.org/officeDocument/2006/relationships/hyperlink" Target="http://www.augerusa.com/product/LU_BTA_6_12/Six-Inch-Bulk-Tank-Auger-12-long-Jet-Flow---LU_BTA_6_12.html" TargetMode="External"/><Relationship Id="rId32" Type="http://schemas.openxmlformats.org/officeDocument/2006/relationships/hyperlink" Target="http://www.augerusa.com/product/LU_METAL_FLEX_TUBE_4/Metal-Flex-Discharge-Tube-4-inch-priced-Per-Foot---LU_METAL_FLEX_TUBE_4.html" TargetMode="External"/><Relationship Id="rId37" Type="http://schemas.openxmlformats.org/officeDocument/2006/relationships/hyperlink" Target="http://www.augerusa.com/product/LU_BTA_8_12_00595/Eight-Inch-Bulk-Tank-Grain-or-Feed-Auger-12-long-Jet-Flow-00595---LU_BTA_8_12_00595.html" TargetMode="External"/><Relationship Id="rId40" Type="http://schemas.openxmlformats.org/officeDocument/2006/relationships/hyperlink" Target="http://www.augerusa.com/product/LU_EXTENSION-4-15/4-AUGER-EXTENSION-JETFLOW-15-LONG.html" TargetMode="External"/><Relationship Id="rId45" Type="http://schemas.openxmlformats.org/officeDocument/2006/relationships/hyperlink" Target="http://www.augerusa.com/product/LU_EXTENSION-4-20/4-AUGER-EXTENSION-JETFLOW-20-LONG.html" TargetMode="External"/><Relationship Id="rId53" Type="http://schemas.openxmlformats.org/officeDocument/2006/relationships/drawing" Target="../drawings/drawing9.xml"/><Relationship Id="rId5" Type="http://schemas.openxmlformats.org/officeDocument/2006/relationships/hyperlink" Target="http://www.augerusa.com/product/MOTOR3PAT15-18-56CB/Electric-Motor-15-hp-3-phase-1800-rpm-TEFC-56C-145T-Frame.html" TargetMode="External"/><Relationship Id="rId10" Type="http://schemas.openxmlformats.org/officeDocument/2006/relationships/hyperlink" Target="http://www.augerusa.com/product/MOTORWWE5-18-184T/5-HP-3-PHASE-T-FRAME-ELECTRIC-MOTORS-TEFC.html" TargetMode="External"/><Relationship Id="rId19" Type="http://schemas.openxmlformats.org/officeDocument/2006/relationships/hyperlink" Target="http://www.augerusa.com/category/augerusa.x65_three_phase_electric_motor/?s=18&amp;p=2" TargetMode="External"/><Relationship Id="rId31" Type="http://schemas.openxmlformats.org/officeDocument/2006/relationships/hyperlink" Target="http://www.augerusa.com/product/LU_METAL_FLEX_TUBE_6/Metal-Flex-Discharge-Tube-6-inch-Diameter-Price-Per-Foot---LU_METAL_FLEX_TUBE_6.html" TargetMode="External"/><Relationship Id="rId44" Type="http://schemas.openxmlformats.org/officeDocument/2006/relationships/hyperlink" Target="http://www.augerusa.com/product/LU_EXTENSION-4-20/4-AUGER-EXTENSION-JETFLOW-20-LONG.html" TargetMode="External"/><Relationship Id="rId52" Type="http://schemas.openxmlformats.org/officeDocument/2006/relationships/printerSettings" Target="../printerSettings/printerSettings7.bin"/><Relationship Id="rId4" Type="http://schemas.openxmlformats.org/officeDocument/2006/relationships/hyperlink" Target="http://www.augerusa.com/product/MOTOR3P-AT1-18-56CB/Electric-Motor-1-hp-3-phase-1800-rpm-TEFC-56C-145T-Frame.html" TargetMode="External"/><Relationship Id="rId9" Type="http://schemas.openxmlformats.org/officeDocument/2006/relationships/hyperlink" Target="http://www.augerusa.com/product/MOTORWWE3-18-182T/3-HP-3-PHASE-T-FRAME-ELECTRIC-MOTORS-TEFC.html" TargetMode="External"/><Relationship Id="rId14" Type="http://schemas.openxmlformats.org/officeDocument/2006/relationships/hyperlink" Target="http://www.augerusa.com/product/MOTORWWE20-18-256T/20-HP-3-PHASE-T-FRAME-ELECTRIC-MOTORS-TEFC.html" TargetMode="External"/><Relationship Id="rId22" Type="http://schemas.openxmlformats.org/officeDocument/2006/relationships/hyperlink" Target="http://www.augerusa.com/product/LU_BTA_4_17/Bulk-tank-feed-augers-4-replacment-auger-flighting.html" TargetMode="External"/><Relationship Id="rId27" Type="http://schemas.openxmlformats.org/officeDocument/2006/relationships/hyperlink" Target="http://www.augerusa.com/product/LU_UTILITY_SPOUT_4/Auger-Utility-Discharge-Spout-for-4-augers-00339---LU_UTILITY_SPOUT_4.html" TargetMode="External"/><Relationship Id="rId30" Type="http://schemas.openxmlformats.org/officeDocument/2006/relationships/hyperlink" Target="http://www.augerusa.com/product/LU_UTILITY_SPOUT_10/Auger-Utility-Discharge-Outlet-Spout-for-10-augers-00214---LU_UTILITY_SPOUT_10.html" TargetMode="External"/><Relationship Id="rId35" Type="http://schemas.openxmlformats.org/officeDocument/2006/relationships/hyperlink" Target="http://www.augerusa.com/product/LU_BTA_8_22_00597/8-Bulk-Tank-Grain-or-Feed-Auger-Screw-Conveyor-22-Jet-Flow-00597---LU_BTA_8_22_00597.html" TargetMode="External"/><Relationship Id="rId43" Type="http://schemas.openxmlformats.org/officeDocument/2006/relationships/hyperlink" Target="http://www.augerusa.com/product/LU_EXTENSION-4-20/4-AUGER-EXTENSION-JETFLOW-20-LONG.html" TargetMode="External"/><Relationship Id="rId48" Type="http://schemas.openxmlformats.org/officeDocument/2006/relationships/hyperlink" Target="http://www.augerusa.com/product/LU_EXTENSION-4-5/4-AUGER-EXTENSION-JETFLOW-5-LONG.html" TargetMode="External"/><Relationship Id="rId8" Type="http://schemas.openxmlformats.org/officeDocument/2006/relationships/hyperlink" Target="http://www.augerusa.com/product/MOTORWWE2-18-145T/2-HP-3-PHASE-145T-FRAME-ELECTRIC-MOTORS-TEFC-1800-rpm.html" TargetMode="External"/><Relationship Id="rId51" Type="http://schemas.openxmlformats.org/officeDocument/2006/relationships/hyperlink" Target="http://www.augerusa.com/product/LU_EXTENSION-6-10/6-AUGER-EXTENSION-JETFLOW-10-LONG.html" TargetMode="External"/><Relationship Id="rId3" Type="http://schemas.openxmlformats.org/officeDocument/2006/relationships/hyperlink" Target="http://www.augerusa.com/product/MOTOR3P-AT34-18-56CB/Electric-Motor-34-hp-3-phase-1800-rpm-TEFC-56C-145T-Frame.html" TargetMode="External"/><Relationship Id="rId12" Type="http://schemas.openxmlformats.org/officeDocument/2006/relationships/hyperlink" Target="http://www.augerusa.com/product/MOTORWWE10-18-215T/10-HP-3-PHASE-T-FRAME-ELECTRIC-MOTORS-TEFC.html" TargetMode="External"/><Relationship Id="rId17" Type="http://schemas.openxmlformats.org/officeDocument/2006/relationships/hyperlink" Target="http://www.augerusa.com/product/MOTORWWE40-18-324T/40-HP-3-PHASE-T-FRAME-ELECTRIC-MOTORS-TEFC.html" TargetMode="External"/><Relationship Id="rId25" Type="http://schemas.openxmlformats.org/officeDocument/2006/relationships/hyperlink" Target="http://www.augerusa.com/product/LU_BTA_6_17/Six-Inch-Bulk-Tank-Feed-Material-Grain-Auger-17-Jet-Flow---LU_BTA_6_17.html" TargetMode="External"/><Relationship Id="rId33" Type="http://schemas.openxmlformats.org/officeDocument/2006/relationships/hyperlink" Target="http://www.augerusa.com/product/LU_METAL_FLEX_TUBE10/Metal-Flex-Discharge-Tube-10-inch-Diameter-Price-Per-Foot---LU_METAL_FLEX_TUBE10.html" TargetMode="External"/><Relationship Id="rId38" Type="http://schemas.openxmlformats.org/officeDocument/2006/relationships/hyperlink" Target="http://www.augerusa.com/product/LU_BTA_10_22_00603/10-Bulk-Tank-Grain-or-Feed-Auger-Screw-Conveyor-22-Jet-Flow-00597---LU_BTA_10_22_00603.html" TargetMode="External"/><Relationship Id="rId46" Type="http://schemas.openxmlformats.org/officeDocument/2006/relationships/hyperlink" Target="http://www.augerusa.com/product/LU_EXTENSION-4-5/4-AUGER-EXTENSION-JETFLOW-5-LONG.html" TargetMode="External"/><Relationship Id="rId20" Type="http://schemas.openxmlformats.org/officeDocument/2006/relationships/hyperlink" Target="http://www.augerusa.com/category/augerusa.bulk_tank_auger/?s=18&amp;p=2" TargetMode="External"/><Relationship Id="rId41" Type="http://schemas.openxmlformats.org/officeDocument/2006/relationships/hyperlink" Target="http://www.augerusa.com/product/LU_EXTENSION-4-15/4-AUGER-EXTENSION-JETFLOW-15-LONG.html" TargetMode="External"/><Relationship Id="rId1" Type="http://schemas.openxmlformats.org/officeDocument/2006/relationships/hyperlink" Target="http://www.augerusa.com/product/MOTOR3P-AT13-18-56CB/Electric-Motor-13-hp-3-phase-1800-rpm-TEFC-56C-145T-Frame.html" TargetMode="External"/><Relationship Id="rId6" Type="http://schemas.openxmlformats.org/officeDocument/2006/relationships/hyperlink" Target="http://www.augerusa.com/product/MOTOR3PH-AT2-18-56CB/Electric-Motor-2-hp-3-phase-1800-rpm-TEFC-56C-145T-Frame.html" TargetMode="External"/><Relationship Id="rId15" Type="http://schemas.openxmlformats.org/officeDocument/2006/relationships/hyperlink" Target="http://www.augerusa.com/product/MOTORWWE25-18-284T/25-HP-3-PHASE-T-FRAME-ELECTRIC-MOTORS-TEFC.html" TargetMode="External"/><Relationship Id="rId23" Type="http://schemas.openxmlformats.org/officeDocument/2006/relationships/hyperlink" Target="http://www.augerusa.com/product/LU_BTA_4_22/Bulk-tank-feed-augers-4-and-replacment-auger-flighting.html" TargetMode="External"/><Relationship Id="rId28" Type="http://schemas.openxmlformats.org/officeDocument/2006/relationships/hyperlink" Target="http://www.augerusa.com/product/LU_UTILITY_SPOUT_6/Auger-Utility-Discharge-Spout-for-6-augers-00176---LU_UTILITY_SPOUT_6.html" TargetMode="External"/><Relationship Id="rId36" Type="http://schemas.openxmlformats.org/officeDocument/2006/relationships/hyperlink" Target="http://www.augerusa.com/product/LU_BTA_8_17_00596/Eight-Inch-Bulk-Tank-Grain-or-Feed-Auger-17-long-Jet-Flow-00596---LU_BTA_8_17_00596.html" TargetMode="External"/><Relationship Id="rId49" Type="http://schemas.openxmlformats.org/officeDocument/2006/relationships/hyperlink" Target="http://www.augerusa.com/product/LU_EXTENSION-6-10/6-AUGER-EXTENSION-JETFLOW-10-LONG.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91"/>
  <sheetViews>
    <sheetView tabSelected="1" zoomScale="85" zoomScaleNormal="85" workbookViewId="0">
      <pane ySplit="13" topLeftCell="A14" activePane="bottomLeft" state="frozen"/>
      <selection pane="bottomLeft" activeCell="A3" sqref="A3"/>
    </sheetView>
  </sheetViews>
  <sheetFormatPr defaultColWidth="9.109375" defaultRowHeight="14.4"/>
  <cols>
    <col min="1" max="1" width="13.88671875" style="4" customWidth="1"/>
    <col min="2" max="2" width="17.6640625" style="4" customWidth="1"/>
    <col min="3" max="3" width="18.44140625" style="4" customWidth="1"/>
    <col min="4" max="4" width="15.88671875" style="4" customWidth="1"/>
    <col min="5" max="5" width="32.33203125" style="4" customWidth="1"/>
    <col min="6" max="6" width="23.6640625" style="4" customWidth="1"/>
    <col min="7" max="7" width="16.5546875" style="4" customWidth="1"/>
    <col min="8" max="8" width="16.109375" style="4" customWidth="1"/>
    <col min="9" max="9" width="23.109375" style="4" customWidth="1"/>
    <col min="10" max="10" width="15.6640625" style="4" customWidth="1"/>
    <col min="11" max="12" width="12" style="4" customWidth="1"/>
    <col min="13" max="13" width="13.88671875" style="4" customWidth="1"/>
    <col min="14" max="14" width="17.5546875" style="4" customWidth="1"/>
    <col min="15" max="15" width="8.88671875" style="4" customWidth="1"/>
    <col min="16" max="16" width="13" style="4" customWidth="1"/>
    <col min="17" max="18" width="11.5546875" style="4" customWidth="1"/>
    <col min="19" max="21" width="9.109375" style="4" customWidth="1"/>
    <col min="22" max="22" width="10.44140625" style="4" customWidth="1"/>
    <col min="23" max="34" width="9.109375" style="4" customWidth="1"/>
    <col min="35" max="35" width="12.33203125" style="4" bestFit="1" customWidth="1"/>
    <col min="36" max="36" width="13.6640625" style="4" customWidth="1"/>
    <col min="37" max="37" width="9.5546875" style="4" bestFit="1" customWidth="1"/>
    <col min="38" max="43" width="9.109375" style="4"/>
    <col min="44" max="44" width="11.109375" style="4" customWidth="1"/>
    <col min="45" max="49" width="9.109375" style="4"/>
    <col min="50" max="50" width="9.33203125" style="4" bestFit="1" customWidth="1"/>
    <col min="51" max="52" width="9.109375" style="4"/>
    <col min="53" max="53" width="10.6640625" style="4" customWidth="1"/>
    <col min="54" max="16384" width="9.109375" style="4"/>
  </cols>
  <sheetData>
    <row r="1" spans="1:75" ht="18.600000000000001" thickBot="1">
      <c r="A1" s="154" t="s">
        <v>751</v>
      </c>
      <c r="F1" s="4">
        <f>400000/250000</f>
        <v>1.6</v>
      </c>
      <c r="G1" s="20"/>
      <c r="L1" s="11" t="s">
        <v>514</v>
      </c>
      <c r="R1" s="11" t="s">
        <v>71</v>
      </c>
      <c r="Z1"/>
      <c r="AA1"/>
      <c r="AB1"/>
      <c r="AC1"/>
      <c r="AD1"/>
      <c r="AE1"/>
      <c r="AF1"/>
      <c r="AG1"/>
      <c r="AI1" s="11" t="s">
        <v>267</v>
      </c>
      <c r="AR1" s="11" t="s">
        <v>626</v>
      </c>
      <c r="AT1" s="199" t="s">
        <v>623</v>
      </c>
      <c r="AU1" s="200"/>
      <c r="AV1" s="201"/>
      <c r="AW1" s="100"/>
      <c r="AX1" s="100"/>
      <c r="AY1" s="100"/>
      <c r="AZ1" s="100"/>
      <c r="BA1"/>
      <c r="BD1" s="11" t="s">
        <v>768</v>
      </c>
      <c r="BE1" s="1"/>
      <c r="BF1" s="1" t="s">
        <v>754</v>
      </c>
      <c r="BG1" s="1">
        <f>diam</f>
        <v>105</v>
      </c>
      <c r="BH1" s="1"/>
      <c r="BI1" s="1" t="s">
        <v>753</v>
      </c>
      <c r="BJ1">
        <f>PI()*(BG1/2)^2</f>
        <v>8659.0147514568671</v>
      </c>
      <c r="BK1" s="1" t="s">
        <v>26</v>
      </c>
      <c r="BL1" s="1"/>
      <c r="BN1" s="2" t="s">
        <v>844</v>
      </c>
      <c r="BO1"/>
      <c r="BP1"/>
      <c r="BQ1" s="1" t="s">
        <v>754</v>
      </c>
      <c r="BR1" s="1">
        <f>diam</f>
        <v>105</v>
      </c>
      <c r="BS1"/>
      <c r="BT1"/>
      <c r="BU1" t="s">
        <v>840</v>
      </c>
      <c r="BV1"/>
      <c r="BW1" t="s">
        <v>841</v>
      </c>
    </row>
    <row r="2" spans="1:75" ht="30.75" customHeight="1">
      <c r="A2" s="84" t="s">
        <v>56</v>
      </c>
      <c r="B2" s="85" t="s">
        <v>543</v>
      </c>
      <c r="C2" s="85" t="s">
        <v>622</v>
      </c>
      <c r="D2" s="86" t="s">
        <v>541</v>
      </c>
      <c r="E2" s="86" t="s">
        <v>542</v>
      </c>
      <c r="F2" s="87" t="s">
        <v>497</v>
      </c>
      <c r="G2" s="87" t="s">
        <v>116</v>
      </c>
      <c r="H2" s="86" t="s">
        <v>868</v>
      </c>
      <c r="I2" s="86" t="s">
        <v>750</v>
      </c>
      <c r="J2" s="170" t="s">
        <v>773</v>
      </c>
      <c r="K2" s="169" t="s">
        <v>775</v>
      </c>
      <c r="L2" s="4" t="s">
        <v>60</v>
      </c>
      <c r="M2" s="4" t="s">
        <v>57</v>
      </c>
      <c r="N2" s="4" t="s">
        <v>58</v>
      </c>
      <c r="O2" s="4" t="s">
        <v>263</v>
      </c>
      <c r="P2" s="11" t="s">
        <v>68</v>
      </c>
      <c r="R2" s="4" t="s">
        <v>869</v>
      </c>
      <c r="S2" s="4" t="s">
        <v>67</v>
      </c>
      <c r="T2" s="4" t="s">
        <v>26</v>
      </c>
      <c r="U2" s="4" t="s">
        <v>71</v>
      </c>
      <c r="V2" s="4" t="s">
        <v>69</v>
      </c>
      <c r="W2" s="4" t="s">
        <v>70</v>
      </c>
      <c r="Z2" t="s">
        <v>685</v>
      </c>
      <c r="AA2" t="s">
        <v>697</v>
      </c>
      <c r="AB2"/>
      <c r="AC2" t="s">
        <v>690</v>
      </c>
      <c r="AD2" t="s">
        <v>691</v>
      </c>
      <c r="AE2"/>
      <c r="AF2" t="s">
        <v>719</v>
      </c>
      <c r="AG2"/>
      <c r="AI2" s="3" t="s">
        <v>566</v>
      </c>
      <c r="AJ2" s="11" t="s">
        <v>567</v>
      </c>
      <c r="AK2" s="3" t="s">
        <v>568</v>
      </c>
      <c r="AM2" s="3" t="s">
        <v>613</v>
      </c>
      <c r="AT2" s="202" t="s">
        <v>624</v>
      </c>
      <c r="AU2" s="203"/>
      <c r="AV2" s="204"/>
      <c r="AW2" s="110"/>
      <c r="AX2" s="111" t="s">
        <v>654</v>
      </c>
      <c r="AY2" s="110"/>
      <c r="AZ2" s="110"/>
      <c r="BA2" s="113" t="s">
        <v>655</v>
      </c>
      <c r="BE2" s="1"/>
      <c r="BF2" s="1" t="s">
        <v>755</v>
      </c>
      <c r="BG2" s="1">
        <f>Height</f>
        <v>94.748078495560961</v>
      </c>
      <c r="BH2" s="1"/>
      <c r="BI2" s="1" t="s">
        <v>761</v>
      </c>
      <c r="BJ2">
        <f>2*PI()*(BG1/2)* BG3</f>
        <v>22046.126446566373</v>
      </c>
      <c r="BK2" s="1" t="s">
        <v>26</v>
      </c>
      <c r="BL2" s="1"/>
      <c r="BN2"/>
      <c r="BO2"/>
      <c r="BP2"/>
      <c r="BQ2" s="1" t="s">
        <v>755</v>
      </c>
      <c r="BR2" s="163">
        <f>Eave_height+TAN(J3*PI()/180)*(diam/2)</f>
        <v>94.748078495560961</v>
      </c>
      <c r="BS2"/>
      <c r="BT2"/>
      <c r="BU2"/>
      <c r="BV2"/>
      <c r="BW2"/>
    </row>
    <row r="3" spans="1:75" s="128" customFormat="1" ht="21.75" customHeight="1" thickBot="1">
      <c r="A3" s="192">
        <v>105</v>
      </c>
      <c r="B3" s="193">
        <v>66</v>
      </c>
      <c r="C3" s="193">
        <v>10</v>
      </c>
      <c r="D3" s="194">
        <v>1</v>
      </c>
      <c r="E3" s="194">
        <v>1</v>
      </c>
      <c r="F3" s="194">
        <v>1</v>
      </c>
      <c r="G3" s="194">
        <v>0</v>
      </c>
      <c r="H3" s="194">
        <v>1</v>
      </c>
      <c r="I3" s="195">
        <v>100</v>
      </c>
      <c r="J3" s="193">
        <v>28</v>
      </c>
      <c r="K3" s="196">
        <v>0.1</v>
      </c>
      <c r="L3" s="129">
        <f>PI()*(VLOOKUP(diam,$A$95:$W$191,15)/2)^2</f>
        <v>8748.5842305459864</v>
      </c>
      <c r="M3" s="129">
        <f>L3^0.5</f>
        <v>93.533866757159075</v>
      </c>
      <c r="N3" s="129">
        <f>M3</f>
        <v>93.533866757159075</v>
      </c>
      <c r="O3" s="128">
        <f>IF(ring&gt;12,VLOOKUP(diam,$A$95:$N$191,13)/12,IF(ring&gt;9,VLOOKUP(diam,$A$95:$N$191,11)/12,IF(ring&gt;1,VLOOKUP(diam,$A$95:$N$191,9)/12,0)))</f>
        <v>2</v>
      </c>
      <c r="P3" s="130">
        <f>L3*O3*0.037037037</f>
        <v>648.04327568869644</v>
      </c>
      <c r="R3" s="128">
        <f>PI()*A3</f>
        <v>329.86722862692829</v>
      </c>
      <c r="S3" s="128">
        <f>B3+C3/12</f>
        <v>66.833333333333329</v>
      </c>
      <c r="T3" s="129">
        <f>R3*S3</f>
        <v>22046.126446566373</v>
      </c>
      <c r="U3" s="128" t="s">
        <v>72</v>
      </c>
      <c r="V3" s="128">
        <v>32</v>
      </c>
      <c r="W3" s="128">
        <v>112.5</v>
      </c>
      <c r="Z3" t="s">
        <v>686</v>
      </c>
      <c r="AA3" t="s">
        <v>687</v>
      </c>
      <c r="AB3" t="s">
        <v>688</v>
      </c>
      <c r="AC3" t="s">
        <v>689</v>
      </c>
      <c r="AD3" t="s">
        <v>692</v>
      </c>
      <c r="AE3"/>
      <c r="AF3" t="s">
        <v>682</v>
      </c>
      <c r="AG3" t="s">
        <v>723</v>
      </c>
      <c r="AI3" s="131">
        <f>((PI()*((diam/2)^2)*(Eave_height-0.5))/1.245)*(K3)</f>
        <v>46135.045128244077</v>
      </c>
      <c r="AJ3" s="132">
        <f>IF(K3=0.1,(VLOOKUP(Eave_height,$A$95:$AK$191,21)),(VLOOKUP(Eave_height,$A$95:$AK$191,22)))</f>
        <v>9.4099999999999984</v>
      </c>
      <c r="AK3" s="133">
        <f>(AI3*AJ3)/(6320*0.65)</f>
        <v>105.67935118227281</v>
      </c>
      <c r="AM3" s="132">
        <f>AI3/L3</f>
        <v>5.2734298387574485</v>
      </c>
      <c r="AN3" s="132" t="s">
        <v>614</v>
      </c>
      <c r="AT3" s="202" t="s">
        <v>625</v>
      </c>
      <c r="AU3" s="203"/>
      <c r="AV3" s="127" t="s">
        <v>626</v>
      </c>
      <c r="AW3" s="134"/>
      <c r="AX3" s="135">
        <f>diam*diam*0.7854*0.80385</f>
        <v>6960.5652847499996</v>
      </c>
      <c r="AY3" s="136" t="s">
        <v>653</v>
      </c>
      <c r="AZ3" s="134"/>
      <c r="BA3" s="137">
        <f>SUM(AX4:AX28)</f>
        <v>1.1000000000000001</v>
      </c>
      <c r="BE3" s="1"/>
      <c r="BF3" t="s">
        <v>756</v>
      </c>
      <c r="BG3">
        <f>Eave_height</f>
        <v>66.833333333333329</v>
      </c>
      <c r="BH3"/>
      <c r="BI3" s="1" t="s">
        <v>752</v>
      </c>
      <c r="BJ3" s="1">
        <f>PI()*(BG1/2)*((BG1/2)^2+(BG2-BG3)^2)^0.5</f>
        <v>9806.9407759746427</v>
      </c>
      <c r="BK3" s="1" t="s">
        <v>26</v>
      </c>
      <c r="BL3" s="1"/>
      <c r="BN3"/>
      <c r="BO3"/>
      <c r="BP3"/>
      <c r="BQ3" t="s">
        <v>756</v>
      </c>
      <c r="BR3">
        <f>Eave_height</f>
        <v>66.833333333333329</v>
      </c>
      <c r="BS3"/>
      <c r="BT3"/>
      <c r="BU3"/>
      <c r="BV3"/>
      <c r="BW3"/>
    </row>
    <row r="4" spans="1:75" ht="15" thickBot="1">
      <c r="L4" s="129">
        <f>IF(ring&gt;12,PI()*((VLOOKUP(diam,$A$95:$W$191,17)-((VLOOKUP(diam,$A$95:$N$191,14))/12)*2)/2)^2,IF(ring&gt;9,PI()*((VLOOKUP(diam,$A$95:$W$191,16)-((VLOOKUP(diam,$A$95:$N$191,12))/12)*2)/2)^2,IF(ring&gt;1,PI()*((VLOOKUP(diam,$A$95:$W$191,15)-((VLOOKUP(diam,$A$95:$N$191,10))/12)*2)/2)^2,0)))</f>
        <v>7575.0684747363093</v>
      </c>
      <c r="M4" s="129">
        <f>L4^0.5</f>
        <v>87.034869303838846</v>
      </c>
      <c r="N4" s="129">
        <f>M4</f>
        <v>87.034869303838846</v>
      </c>
      <c r="O4" s="141">
        <f>O3-(4/12)</f>
        <v>1.6666666666666667</v>
      </c>
      <c r="P4" s="130">
        <f>L4*O4*0.037037037</f>
        <v>467.59681896057043</v>
      </c>
      <c r="R4" s="11" t="s">
        <v>73</v>
      </c>
      <c r="S4" s="11" t="s">
        <v>62</v>
      </c>
      <c r="T4" s="11" t="s">
        <v>94</v>
      </c>
      <c r="V4" s="4">
        <v>12</v>
      </c>
      <c r="W4" s="4">
        <v>12</v>
      </c>
      <c r="Z4">
        <v>8</v>
      </c>
      <c r="AA4">
        <v>0.1681</v>
      </c>
      <c r="AB4">
        <v>4.2699999999999996</v>
      </c>
      <c r="AC4">
        <v>6.8579999999999997</v>
      </c>
      <c r="AD4">
        <v>33.481999999999999</v>
      </c>
      <c r="AE4"/>
      <c r="AF4">
        <f t="shared" ref="AF4:AF11" si="0">AB4/AB$12</f>
        <v>2.6472411655300681</v>
      </c>
      <c r="AG4">
        <f t="shared" ref="AG4:AG11" si="1">AC4/AC$12</f>
        <v>2.647876447876448</v>
      </c>
      <c r="AM4" s="4">
        <f>AI3/AM3</f>
        <v>8748.5842305459864</v>
      </c>
      <c r="AN4" s="20" t="s">
        <v>615</v>
      </c>
      <c r="AT4" s="205" t="s">
        <v>627</v>
      </c>
      <c r="AU4" s="206"/>
      <c r="AV4" s="103">
        <v>1.04</v>
      </c>
      <c r="AW4" s="104">
        <v>0</v>
      </c>
      <c r="AX4" s="100">
        <f t="shared" ref="AX4:AX11" si="2">IF(MATCH(ROUND(AX$3,1),$AW$4:$AW$28,1)=AY4,AV4,0)</f>
        <v>0</v>
      </c>
      <c r="AY4" s="100">
        <v>1</v>
      </c>
      <c r="AZ4" s="100"/>
      <c r="BA4"/>
      <c r="BE4" s="1"/>
      <c r="BF4"/>
      <c r="BG4"/>
      <c r="BH4"/>
      <c r="BI4" s="1"/>
      <c r="BJ4" s="1"/>
      <c r="BK4" s="152"/>
      <c r="BL4" s="1"/>
      <c r="BN4"/>
      <c r="BO4"/>
      <c r="BP4"/>
      <c r="BQ4" t="s">
        <v>62</v>
      </c>
      <c r="BR4"/>
      <c r="BS4"/>
      <c r="BT4"/>
      <c r="BU4" t="s">
        <v>785</v>
      </c>
      <c r="BV4"/>
      <c r="BW4" s="2" t="s">
        <v>786</v>
      </c>
    </row>
    <row r="5" spans="1:75" s="116" customFormat="1" ht="23.25" customHeight="1">
      <c r="A5" s="115" t="s">
        <v>97</v>
      </c>
      <c r="B5" s="116" t="s">
        <v>78</v>
      </c>
      <c r="C5" s="116" t="s">
        <v>71</v>
      </c>
      <c r="D5" s="116" t="s">
        <v>62</v>
      </c>
      <c r="E5" s="115" t="s">
        <v>657</v>
      </c>
      <c r="F5" s="115" t="s">
        <v>656</v>
      </c>
      <c r="G5" s="158" t="s">
        <v>769</v>
      </c>
      <c r="H5" s="117" t="s">
        <v>271</v>
      </c>
      <c r="I5" s="117" t="s">
        <v>659</v>
      </c>
      <c r="M5" s="116">
        <f>((L4/2)*2)^0.5</f>
        <v>87.034869303838846</v>
      </c>
      <c r="O5" s="118" t="s">
        <v>77</v>
      </c>
      <c r="P5" s="119">
        <f>P3-P4</f>
        <v>180.44645672812601</v>
      </c>
      <c r="R5" s="116">
        <f>R3/W5</f>
        <v>35.185837720205683</v>
      </c>
      <c r="S5" s="116">
        <f>Eave_height/V5</f>
        <v>25.0625</v>
      </c>
      <c r="T5" s="120">
        <f>S5*R5</f>
        <v>881.84505786265493</v>
      </c>
      <c r="V5" s="121">
        <f>V3/V4</f>
        <v>2.6666666666666665</v>
      </c>
      <c r="W5" s="121">
        <f>W3/W4</f>
        <v>9.375</v>
      </c>
      <c r="X5" s="116">
        <f>V5*W5</f>
        <v>25</v>
      </c>
      <c r="Z5">
        <v>9</v>
      </c>
      <c r="AA5">
        <v>0.1532</v>
      </c>
      <c r="AB5">
        <v>3.891</v>
      </c>
      <c r="AC5">
        <v>6.25</v>
      </c>
      <c r="AD5">
        <v>30.513999999999999</v>
      </c>
      <c r="AE5"/>
      <c r="AF5">
        <f t="shared" si="0"/>
        <v>2.4122752634841911</v>
      </c>
      <c r="AG5">
        <f t="shared" si="1"/>
        <v>2.4131274131274134</v>
      </c>
      <c r="AK5" s="116">
        <f>AI3*AJ3/3000</f>
        <v>144.71025821892556</v>
      </c>
      <c r="AT5" s="207" t="s">
        <v>628</v>
      </c>
      <c r="AU5" s="208"/>
      <c r="AV5" s="122">
        <v>1.042</v>
      </c>
      <c r="AW5" s="123">
        <v>15</v>
      </c>
      <c r="AX5" s="100">
        <f t="shared" si="2"/>
        <v>0</v>
      </c>
      <c r="AY5" s="124">
        <v>2</v>
      </c>
      <c r="AZ5" s="110"/>
      <c r="BA5" s="112"/>
      <c r="BE5" t="s">
        <v>758</v>
      </c>
      <c r="BF5"/>
      <c r="BG5"/>
      <c r="BH5"/>
      <c r="BI5"/>
      <c r="BJ5"/>
      <c r="BK5"/>
      <c r="BL5"/>
      <c r="BN5"/>
      <c r="BO5"/>
      <c r="BP5"/>
      <c r="BQ5"/>
      <c r="BR5" s="172">
        <f>((PI()*((BR1/2)^2)*BR3)/1.245)</f>
        <v>464827.96724688128</v>
      </c>
      <c r="BS5"/>
      <c r="BT5"/>
      <c r="BU5" s="97">
        <f>SUM(BT8:BT14)</f>
        <v>2</v>
      </c>
      <c r="BV5"/>
      <c r="BW5" s="97">
        <f>((BR1/2)+2.3)/10*BU5</f>
        <v>10.959999999999999</v>
      </c>
    </row>
    <row r="6" spans="1:75" ht="15" thickBot="1">
      <c r="A6" s="18">
        <f>B3+C3/12</f>
        <v>66.833333333333329</v>
      </c>
      <c r="B6" s="17">
        <f>Eave_height+VLOOKUP(A3,$A$96:$C$191,3)</f>
        <v>94.748078495560961</v>
      </c>
      <c r="C6" s="15">
        <f>ROUND(T5,0)</f>
        <v>882</v>
      </c>
      <c r="D6" s="153">
        <f>ROUND(S5,0)</f>
        <v>25</v>
      </c>
      <c r="E6" s="21">
        <f>((PI()*((diam/2)^2)*(Eave_height-0.5))/1.25)+(1/3)*((PI()*((diam/2)^2)*(Height-Eave_height-0.5)/1.25))</f>
        <v>522807.63154855365</v>
      </c>
      <c r="F6" s="125">
        <f>ROUND(E6*BA3,0)</f>
        <v>575088</v>
      </c>
      <c r="G6" s="4">
        <f>BH12</f>
        <v>0.9</v>
      </c>
      <c r="H6" s="126">
        <f>H10/((PI()*((diam/2)^2)*Eave_height)/1.245)</f>
        <v>1.6034154326743901</v>
      </c>
      <c r="I6" s="126">
        <f>H10/F6</f>
        <v>1.2959970234508726</v>
      </c>
      <c r="N6" s="4">
        <f>PI()*diam</f>
        <v>329.86722862692829</v>
      </c>
      <c r="S6" s="116"/>
      <c r="V6" s="4" t="s">
        <v>75</v>
      </c>
      <c r="W6" s="4" t="s">
        <v>75</v>
      </c>
      <c r="X6" s="4" t="s">
        <v>26</v>
      </c>
      <c r="Z6">
        <v>10</v>
      </c>
      <c r="AA6">
        <v>0.13819999999999999</v>
      </c>
      <c r="AB6">
        <v>3.51</v>
      </c>
      <c r="AC6">
        <v>5.6379999999999999</v>
      </c>
      <c r="AD6">
        <v>27.527000000000001</v>
      </c>
      <c r="AE6"/>
      <c r="AF6">
        <f t="shared" si="0"/>
        <v>2.1760694358338499</v>
      </c>
      <c r="AG6">
        <f t="shared" si="1"/>
        <v>2.1768339768339771</v>
      </c>
      <c r="AT6" s="197" t="s">
        <v>629</v>
      </c>
      <c r="AU6" s="198"/>
      <c r="AV6" s="105">
        <v>1.0449999999999999</v>
      </c>
      <c r="AW6" s="104">
        <v>30</v>
      </c>
      <c r="AX6" s="100">
        <f t="shared" si="2"/>
        <v>0</v>
      </c>
      <c r="AY6" s="106">
        <v>3</v>
      </c>
      <c r="AZ6" s="100"/>
      <c r="BA6"/>
      <c r="BE6" s="4" t="s">
        <v>762</v>
      </c>
      <c r="BF6">
        <f>BJ1+BJ2+BJ3</f>
        <v>40512.081973997883</v>
      </c>
      <c r="BG6"/>
      <c r="BH6"/>
      <c r="BI6"/>
      <c r="BJ6"/>
      <c r="BK6"/>
      <c r="BL6"/>
      <c r="BN6"/>
      <c r="BO6"/>
      <c r="BP6"/>
      <c r="BQ6"/>
      <c r="BR6"/>
      <c r="BS6"/>
      <c r="BT6"/>
      <c r="BU6"/>
      <c r="BV6" t="s">
        <v>781</v>
      </c>
      <c r="BW6"/>
    </row>
    <row r="7" spans="1:75">
      <c r="E7" s="83"/>
      <c r="F7" s="191">
        <f>E6+E6*0.06</f>
        <v>554176.08944146684</v>
      </c>
      <c r="H7" s="63" t="s">
        <v>965</v>
      </c>
      <c r="I7" s="63" t="s">
        <v>965</v>
      </c>
      <c r="L7" s="29"/>
      <c r="Z7">
        <v>11</v>
      </c>
      <c r="AA7">
        <v>0.12330000000000001</v>
      </c>
      <c r="AB7">
        <v>3.1320000000000001</v>
      </c>
      <c r="AC7">
        <v>5.03</v>
      </c>
      <c r="AD7">
        <v>24.559000000000001</v>
      </c>
      <c r="AE7"/>
      <c r="AF7">
        <f t="shared" si="0"/>
        <v>1.9417234965902046</v>
      </c>
      <c r="AG7">
        <f t="shared" si="1"/>
        <v>1.9420849420849422</v>
      </c>
      <c r="AT7" s="197" t="s">
        <v>630</v>
      </c>
      <c r="AU7" s="198"/>
      <c r="AV7" s="105">
        <v>1.048</v>
      </c>
      <c r="AW7" s="104">
        <v>45</v>
      </c>
      <c r="AX7" s="100">
        <f t="shared" si="2"/>
        <v>0</v>
      </c>
      <c r="AY7" s="106">
        <v>4</v>
      </c>
      <c r="AZ7" s="100"/>
      <c r="BA7"/>
      <c r="BF7"/>
      <c r="BG7"/>
      <c r="BH7"/>
      <c r="BI7"/>
      <c r="BJ7"/>
      <c r="BK7"/>
      <c r="BL7"/>
      <c r="BN7"/>
      <c r="BO7"/>
      <c r="BP7" t="s">
        <v>777</v>
      </c>
      <c r="BQ7" t="s">
        <v>778</v>
      </c>
      <c r="BR7" t="s">
        <v>779</v>
      </c>
      <c r="BS7" t="s">
        <v>784</v>
      </c>
      <c r="BT7"/>
      <c r="BU7" t="s">
        <v>780</v>
      </c>
      <c r="BV7" t="s">
        <v>782</v>
      </c>
      <c r="BW7" t="s">
        <v>783</v>
      </c>
    </row>
    <row r="8" spans="1:75" ht="18.600000000000001" thickBot="1">
      <c r="A8" s="14" t="s">
        <v>274</v>
      </c>
      <c r="H8" s="29">
        <f>H6*G6</f>
        <v>1.4430738894069512</v>
      </c>
      <c r="I8" s="29">
        <f>I6*G6</f>
        <v>1.1663973211057854</v>
      </c>
      <c r="Z8">
        <v>12</v>
      </c>
      <c r="AA8">
        <v>0.1084</v>
      </c>
      <c r="AB8">
        <v>2.7530000000000001</v>
      </c>
      <c r="AC8">
        <v>4.4219999999999997</v>
      </c>
      <c r="AD8">
        <v>21.591000000000001</v>
      </c>
      <c r="AE8"/>
      <c r="AF8">
        <f t="shared" si="0"/>
        <v>1.7067575945443274</v>
      </c>
      <c r="AG8">
        <f t="shared" si="1"/>
        <v>1.7073359073359073</v>
      </c>
      <c r="AT8" s="197" t="s">
        <v>631</v>
      </c>
      <c r="AU8" s="198"/>
      <c r="AV8" s="105">
        <v>1.05</v>
      </c>
      <c r="AW8" s="104">
        <v>75</v>
      </c>
      <c r="AX8" s="100">
        <f t="shared" si="2"/>
        <v>0</v>
      </c>
      <c r="AY8" s="106">
        <v>5</v>
      </c>
      <c r="AZ8" s="100"/>
      <c r="BA8"/>
      <c r="BF8"/>
      <c r="BG8"/>
      <c r="BH8"/>
      <c r="BI8"/>
      <c r="BJ8"/>
      <c r="BK8"/>
      <c r="BL8"/>
      <c r="BN8" s="172">
        <v>1</v>
      </c>
      <c r="BO8">
        <v>5000</v>
      </c>
      <c r="BP8">
        <v>4</v>
      </c>
      <c r="BQ8">
        <v>900</v>
      </c>
      <c r="BR8">
        <v>560</v>
      </c>
      <c r="BS8">
        <v>0.6</v>
      </c>
      <c r="BT8" s="9">
        <f>IF(BR$5&gt;5000,IF(MATCH(BR$5,BO$8:BO$14,1)=BN8,BS8,0),BS8)</f>
        <v>0</v>
      </c>
      <c r="BU8">
        <v>1.25</v>
      </c>
      <c r="BV8">
        <v>1.17</v>
      </c>
      <c r="BW8">
        <v>1.23</v>
      </c>
    </row>
    <row r="9" spans="1:75">
      <c r="A9" s="53"/>
      <c r="B9" s="54" t="s">
        <v>1</v>
      </c>
      <c r="C9" s="54" t="s">
        <v>17</v>
      </c>
      <c r="D9" s="54" t="s">
        <v>33</v>
      </c>
      <c r="E9" s="54" t="s">
        <v>270</v>
      </c>
      <c r="F9" s="55" t="s">
        <v>273</v>
      </c>
      <c r="G9" s="54" t="s">
        <v>269</v>
      </c>
      <c r="H9" s="56" t="s">
        <v>275</v>
      </c>
      <c r="Z9">
        <v>13</v>
      </c>
      <c r="AA9">
        <v>9.3399999999999997E-2</v>
      </c>
      <c r="AB9">
        <v>2.3719999999999999</v>
      </c>
      <c r="AC9">
        <v>3.81</v>
      </c>
      <c r="AD9">
        <v>18.603000000000002</v>
      </c>
      <c r="AE9"/>
      <c r="AF9">
        <f t="shared" si="0"/>
        <v>1.4705517668939863</v>
      </c>
      <c r="AG9">
        <f t="shared" si="1"/>
        <v>1.4710424710424712</v>
      </c>
      <c r="AT9" s="197" t="s">
        <v>632</v>
      </c>
      <c r="AU9" s="198"/>
      <c r="AV9" s="105">
        <v>1.052</v>
      </c>
      <c r="AW9" s="104">
        <v>103.5</v>
      </c>
      <c r="AX9" s="100">
        <f t="shared" si="2"/>
        <v>0</v>
      </c>
      <c r="AY9" s="100">
        <v>6</v>
      </c>
      <c r="AZ9" s="100"/>
      <c r="BA9"/>
      <c r="BE9" s="4" t="s">
        <v>763</v>
      </c>
      <c r="BF9" t="s">
        <v>759</v>
      </c>
      <c r="BG9"/>
      <c r="BH9">
        <v>9300</v>
      </c>
      <c r="BI9"/>
      <c r="BJ9"/>
      <c r="BK9"/>
      <c r="BL9"/>
      <c r="BN9" s="172">
        <v>2</v>
      </c>
      <c r="BO9">
        <v>50000</v>
      </c>
      <c r="BP9">
        <v>6</v>
      </c>
      <c r="BQ9">
        <v>600</v>
      </c>
      <c r="BR9">
        <v>1500</v>
      </c>
      <c r="BS9">
        <v>1</v>
      </c>
      <c r="BT9" s="9">
        <f>IF(BR$5&gt;5000,IF(MATCH(BR$5,BO$8:BO$14,1)=BN9,BS9,0),0)</f>
        <v>0</v>
      </c>
      <c r="BU9">
        <v>1</v>
      </c>
      <c r="BV9">
        <v>1</v>
      </c>
      <c r="BW9">
        <v>1</v>
      </c>
    </row>
    <row r="10" spans="1:75">
      <c r="A10" s="57" t="s">
        <v>99</v>
      </c>
      <c r="B10" s="58">
        <f>SUM(R14:R19)</f>
        <v>32065.957765638945</v>
      </c>
      <c r="C10" s="58">
        <f>IF(D3=1,SUM(R20:R37),SUM(R20:R37)-SUM(R20:R27))</f>
        <v>561887.73560969962</v>
      </c>
      <c r="D10" s="58">
        <f>SUM(R39:R47)</f>
        <v>62142.726913287865</v>
      </c>
      <c r="E10" s="58">
        <f>IF(E3=1,SUM(R48:R49),SUM(R48:R50)-R49)</f>
        <v>2664.527315407523</v>
      </c>
      <c r="F10" s="58">
        <f>IF(F3=1,IF(G3=1,R72,R51),0)</f>
        <v>0</v>
      </c>
      <c r="G10" s="58">
        <f>IF(H3=0,SUM(R73:R78,R85:R90),SUM(R79:R84,R85:R90))</f>
        <v>86551.388618281431</v>
      </c>
      <c r="H10" s="59">
        <f>SUM(B10:G10)</f>
        <v>745312.33622231544</v>
      </c>
      <c r="I10" s="4">
        <f>sheet</f>
        <v>882</v>
      </c>
      <c r="J10" s="4">
        <f>ring</f>
        <v>25</v>
      </c>
      <c r="K10" s="19">
        <f>E6</f>
        <v>522807.63154855365</v>
      </c>
      <c r="L10" s="29">
        <f>H6</f>
        <v>1.6034154326743901</v>
      </c>
      <c r="Z10">
        <v>14</v>
      </c>
      <c r="AA10">
        <v>7.85E-2</v>
      </c>
      <c r="AB10">
        <v>1.994</v>
      </c>
      <c r="AC10">
        <v>3.202</v>
      </c>
      <c r="AD10">
        <v>15.635999999999999</v>
      </c>
      <c r="AE10"/>
      <c r="AF10">
        <f t="shared" si="0"/>
        <v>1.2362058276503409</v>
      </c>
      <c r="AG10">
        <f t="shared" si="1"/>
        <v>1.2362934362934364</v>
      </c>
      <c r="AT10" s="197" t="s">
        <v>633</v>
      </c>
      <c r="AU10" s="198"/>
      <c r="AV10" s="105">
        <v>1.0549999999999999</v>
      </c>
      <c r="AW10" s="104">
        <v>123.5</v>
      </c>
      <c r="AX10" s="100">
        <f t="shared" si="2"/>
        <v>0</v>
      </c>
      <c r="AY10" s="106">
        <v>7</v>
      </c>
      <c r="AZ10" s="100"/>
      <c r="BA10"/>
      <c r="BF10"/>
      <c r="BG10"/>
      <c r="BH10"/>
      <c r="BI10"/>
      <c r="BJ10"/>
      <c r="BK10"/>
      <c r="BL10"/>
      <c r="BN10" s="172">
        <v>3</v>
      </c>
      <c r="BO10">
        <v>100000</v>
      </c>
      <c r="BP10">
        <v>8</v>
      </c>
      <c r="BQ10">
        <v>450</v>
      </c>
      <c r="BR10">
        <v>2210</v>
      </c>
      <c r="BS10">
        <v>1.4</v>
      </c>
      <c r="BT10" s="9">
        <f t="shared" ref="BT10:BT14" si="3">IF(BR$5&gt;5000,IF(MATCH(BR$5,BO$8:BO$14,1)=BN10,BS10,0),0)</f>
        <v>0</v>
      </c>
      <c r="BU10">
        <v>0.75</v>
      </c>
      <c r="BV10">
        <v>0.79</v>
      </c>
      <c r="BW10">
        <v>0.76</v>
      </c>
    </row>
    <row r="11" spans="1:75" ht="15" thickBot="1">
      <c r="A11" s="60" t="s">
        <v>100</v>
      </c>
      <c r="B11" s="61">
        <f>SUM(Q14:Q19)</f>
        <v>39208.428653357267</v>
      </c>
      <c r="C11" s="61">
        <f>IF(D3=1,SUM(Q20:Q37),SUM(Q20:Q37)-SUM(Q20:Q27))</f>
        <v>733341.08206124743</v>
      </c>
      <c r="D11" s="61">
        <f>SUM(Q39:Q47)</f>
        <v>75690.097674308694</v>
      </c>
      <c r="E11" s="61">
        <f>IF(E3=1,SUM(Q48:Q49),SUM(Q48:Q50)-Q49)</f>
        <v>2705.3935125906219</v>
      </c>
      <c r="F11" s="61">
        <f>IF(F3=1,IF(G3=1,Q72,Q51),0)</f>
        <v>0</v>
      </c>
      <c r="G11" s="61">
        <f>IF(H3=0,SUM(Q73:Q78,Q85:Q90),SUM(Q79:Q84,Q85:Q90))</f>
        <v>101082.29940584394</v>
      </c>
      <c r="H11" s="62">
        <f>SUM(B11:G11)</f>
        <v>952027.30130734807</v>
      </c>
      <c r="Z11">
        <v>15</v>
      </c>
      <c r="AA11">
        <v>7.0999999999999994E-2</v>
      </c>
      <c r="AB11">
        <v>1.8029999999999999</v>
      </c>
      <c r="AC11">
        <v>2.8959999999999999</v>
      </c>
      <c r="AD11">
        <v>14.141999999999999</v>
      </c>
      <c r="AE11"/>
      <c r="AF11">
        <f t="shared" si="0"/>
        <v>1.1177929324240545</v>
      </c>
      <c r="AG11">
        <f t="shared" si="1"/>
        <v>1.1181467181467182</v>
      </c>
      <c r="AT11" s="197" t="s">
        <v>634</v>
      </c>
      <c r="AU11" s="198"/>
      <c r="AV11" s="105">
        <v>1.0580000000000001</v>
      </c>
      <c r="AW11" s="104">
        <v>157.5</v>
      </c>
      <c r="AX11" s="100">
        <f t="shared" si="2"/>
        <v>0</v>
      </c>
      <c r="AY11" s="106">
        <v>8</v>
      </c>
      <c r="AZ11" s="100"/>
      <c r="BA11"/>
      <c r="BF11" s="92" t="s">
        <v>766</v>
      </c>
      <c r="BG11"/>
      <c r="BH11" s="99">
        <f>ROUND((BF6/BH9),3)</f>
        <v>4.3559999999999999</v>
      </c>
      <c r="BI11"/>
      <c r="BJ11"/>
      <c r="BK11"/>
      <c r="BL11"/>
      <c r="BN11" s="172">
        <v>4</v>
      </c>
      <c r="BO11">
        <v>300000</v>
      </c>
      <c r="BP11">
        <v>10</v>
      </c>
      <c r="BQ11">
        <v>360</v>
      </c>
      <c r="BR11">
        <v>3300</v>
      </c>
      <c r="BS11">
        <v>2</v>
      </c>
      <c r="BT11" s="9">
        <f t="shared" si="3"/>
        <v>2</v>
      </c>
      <c r="BU11">
        <v>0.5</v>
      </c>
      <c r="BV11">
        <v>0.56000000000000005</v>
      </c>
      <c r="BW11">
        <v>0.51</v>
      </c>
    </row>
    <row r="12" spans="1:75">
      <c r="P12" s="12"/>
      <c r="Z12">
        <v>16</v>
      </c>
      <c r="AA12">
        <v>6.3500000000000001E-2</v>
      </c>
      <c r="AB12">
        <v>1.613</v>
      </c>
      <c r="AC12">
        <v>2.59</v>
      </c>
      <c r="AD12">
        <v>12.648</v>
      </c>
      <c r="AE12"/>
      <c r="AF12">
        <f>AB12/AB$12</f>
        <v>1</v>
      </c>
      <c r="AG12">
        <f>AC12/AC$12</f>
        <v>1</v>
      </c>
      <c r="AT12" s="197" t="s">
        <v>635</v>
      </c>
      <c r="AU12" s="198"/>
      <c r="AV12" s="105">
        <v>1.06</v>
      </c>
      <c r="AW12" s="104">
        <v>189</v>
      </c>
      <c r="AX12" s="100">
        <f>IF(MATCH(ROUND(AX$3,1),$AW$4:$AW$28,1)=AY12,AV12,0)</f>
        <v>0</v>
      </c>
      <c r="AY12" s="106">
        <v>9</v>
      </c>
      <c r="AZ12" s="100"/>
      <c r="BA12"/>
      <c r="BF12" s="92" t="s">
        <v>767</v>
      </c>
      <c r="BG12"/>
      <c r="BH12">
        <f>IF(BH11&gt;=0.5,VLOOKUP(MATCH(BH11,BH16:BH91,1),BJ16:BK91,2),1.1)</f>
        <v>0.9</v>
      </c>
      <c r="BI12"/>
      <c r="BJ12"/>
      <c r="BK12"/>
      <c r="BL12"/>
      <c r="BN12" s="172">
        <v>5</v>
      </c>
      <c r="BO12">
        <v>500000</v>
      </c>
      <c r="BP12">
        <v>12</v>
      </c>
      <c r="BQ12">
        <v>300</v>
      </c>
      <c r="BR12">
        <v>4520</v>
      </c>
      <c r="BS12">
        <v>2.5</v>
      </c>
      <c r="BT12" s="9">
        <f t="shared" si="3"/>
        <v>0</v>
      </c>
      <c r="BU12">
        <v>0.25</v>
      </c>
      <c r="BV12">
        <v>0.28999999999999998</v>
      </c>
      <c r="BW12">
        <v>0.26</v>
      </c>
    </row>
    <row r="13" spans="1:75">
      <c r="A13" s="11" t="s">
        <v>770</v>
      </c>
      <c r="D13" s="3" t="s">
        <v>0</v>
      </c>
      <c r="E13" s="3" t="s">
        <v>19</v>
      </c>
      <c r="F13" s="3" t="s">
        <v>963</v>
      </c>
      <c r="G13" s="3" t="s">
        <v>964</v>
      </c>
      <c r="H13" s="3" t="s">
        <v>18</v>
      </c>
      <c r="I13" s="3" t="s">
        <v>427</v>
      </c>
      <c r="J13" s="3" t="s">
        <v>14</v>
      </c>
      <c r="K13" s="3" t="s">
        <v>428</v>
      </c>
      <c r="L13" s="3" t="s">
        <v>276</v>
      </c>
      <c r="M13" s="3" t="s">
        <v>15</v>
      </c>
      <c r="N13" s="3" t="s">
        <v>92</v>
      </c>
      <c r="O13" s="3" t="s">
        <v>95</v>
      </c>
      <c r="P13" s="3" t="s">
        <v>91</v>
      </c>
      <c r="Q13" s="3" t="s">
        <v>101</v>
      </c>
      <c r="R13" s="3" t="s">
        <v>98</v>
      </c>
      <c r="S13" s="3"/>
      <c r="Z13">
        <v>17</v>
      </c>
      <c r="AA13">
        <v>5.7500000000000002E-2</v>
      </c>
      <c r="AB13">
        <v>1.4610000000000001</v>
      </c>
      <c r="AC13">
        <v>2.3460000000000001</v>
      </c>
      <c r="AD13">
        <v>11.452999999999999</v>
      </c>
      <c r="AE13"/>
      <c r="AF13"/>
      <c r="AG13"/>
      <c r="AT13" s="197" t="s">
        <v>636</v>
      </c>
      <c r="AU13" s="198"/>
      <c r="AV13" s="105">
        <v>1.0620000000000001</v>
      </c>
      <c r="AW13" s="104">
        <v>211.5</v>
      </c>
      <c r="AX13" s="100">
        <f t="shared" ref="AX13:AX28" si="4">IF(MATCH(ROUND(AX$3,1),$AW$4:$AW$28,1)=AY13,AV13,0)</f>
        <v>0</v>
      </c>
      <c r="AY13" s="106">
        <v>10</v>
      </c>
      <c r="AZ13" s="100"/>
      <c r="BA13"/>
      <c r="BF13"/>
      <c r="BG13"/>
      <c r="BH13"/>
      <c r="BI13"/>
      <c r="BJ13"/>
      <c r="BK13"/>
      <c r="BL13"/>
      <c r="BN13" s="172">
        <v>6</v>
      </c>
      <c r="BO13">
        <v>750000</v>
      </c>
      <c r="BP13">
        <v>14</v>
      </c>
      <c r="BQ13">
        <v>260</v>
      </c>
      <c r="BR13">
        <v>6230</v>
      </c>
      <c r="BS13">
        <v>3.4</v>
      </c>
      <c r="BT13" s="9">
        <f t="shared" si="3"/>
        <v>0</v>
      </c>
      <c r="BU13"/>
      <c r="BV13"/>
      <c r="BW13"/>
    </row>
    <row r="14" spans="1:75" s="63" customFormat="1">
      <c r="A14" s="186" t="s">
        <v>1</v>
      </c>
      <c r="B14" s="63" t="s">
        <v>10</v>
      </c>
      <c r="C14" s="63" t="s">
        <v>8</v>
      </c>
      <c r="D14" s="63" t="s">
        <v>5</v>
      </c>
      <c r="E14" s="63" t="s">
        <v>7</v>
      </c>
      <c r="F14" s="63" t="s">
        <v>870</v>
      </c>
      <c r="G14" s="63" t="s">
        <v>871</v>
      </c>
      <c r="H14" s="63">
        <v>100</v>
      </c>
      <c r="I14" s="63">
        <v>1.26</v>
      </c>
      <c r="J14" s="63">
        <v>3.76</v>
      </c>
      <c r="K14" s="63">
        <v>0</v>
      </c>
      <c r="L14" s="63">
        <v>5.0199999999999996</v>
      </c>
      <c r="M14" s="63">
        <v>7.24</v>
      </c>
      <c r="N14" s="63" t="s">
        <v>6</v>
      </c>
      <c r="O14" s="63" t="s">
        <v>9</v>
      </c>
      <c r="P14" s="63">
        <f>(diam/3)*2</f>
        <v>70</v>
      </c>
      <c r="Q14" s="63">
        <f>P14*M14</f>
        <v>506.8</v>
      </c>
      <c r="R14" s="63">
        <f>P14*L14</f>
        <v>351.4</v>
      </c>
      <c r="Z14" s="64">
        <v>18</v>
      </c>
      <c r="AA14" s="64">
        <v>5.16E-2</v>
      </c>
      <c r="AB14" s="64">
        <v>1.3109999999999999</v>
      </c>
      <c r="AC14" s="64">
        <v>2.105</v>
      </c>
      <c r="AD14" s="64">
        <v>10.278</v>
      </c>
      <c r="AE14" s="64"/>
      <c r="AF14" s="64"/>
      <c r="AG14" s="64"/>
      <c r="AT14" s="209" t="s">
        <v>637</v>
      </c>
      <c r="AU14" s="210"/>
      <c r="AV14" s="187">
        <v>1.0649999999999999</v>
      </c>
      <c r="AW14" s="188">
        <v>228</v>
      </c>
      <c r="AX14" s="100">
        <f t="shared" si="4"/>
        <v>0</v>
      </c>
      <c r="AY14" s="114">
        <v>11</v>
      </c>
      <c r="AZ14" s="114"/>
      <c r="BA14" s="64"/>
      <c r="BE14" s="186" t="s">
        <v>765</v>
      </c>
      <c r="BF14" s="64"/>
      <c r="BG14" s="64"/>
      <c r="BH14" s="64"/>
      <c r="BI14" s="64"/>
      <c r="BJ14" s="64"/>
      <c r="BK14" s="64"/>
      <c r="BL14" s="64"/>
      <c r="BN14" s="189">
        <v>7</v>
      </c>
      <c r="BO14" s="64">
        <v>1000000</v>
      </c>
      <c r="BP14" s="64">
        <v>16</v>
      </c>
      <c r="BQ14" s="64">
        <v>225</v>
      </c>
      <c r="BR14" s="64">
        <v>8040</v>
      </c>
      <c r="BS14" s="64">
        <v>4.4000000000000004</v>
      </c>
      <c r="BT14" s="190">
        <f t="shared" si="3"/>
        <v>0</v>
      </c>
      <c r="BU14" s="64"/>
      <c r="BV14" s="64"/>
      <c r="BW14" s="64"/>
    </row>
    <row r="15" spans="1:75">
      <c r="A15" s="3"/>
      <c r="B15" s="1"/>
      <c r="C15" s="1" t="s">
        <v>4</v>
      </c>
      <c r="D15" s="1" t="s">
        <v>11</v>
      </c>
      <c r="E15" s="1" t="s">
        <v>12</v>
      </c>
      <c r="F15" s="1" t="s">
        <v>872</v>
      </c>
      <c r="G15" s="1" t="s">
        <v>873</v>
      </c>
      <c r="H15" s="1">
        <v>300</v>
      </c>
      <c r="I15" s="1">
        <v>0.15</v>
      </c>
      <c r="J15" s="1">
        <v>2.75</v>
      </c>
      <c r="K15" s="1">
        <v>0</v>
      </c>
      <c r="L15" s="1">
        <v>2.9</v>
      </c>
      <c r="M15" s="1">
        <v>5.07</v>
      </c>
      <c r="N15" s="1" t="s">
        <v>6</v>
      </c>
      <c r="O15" s="1" t="s">
        <v>13</v>
      </c>
      <c r="P15" s="1">
        <f>(diam/3)*2</f>
        <v>70</v>
      </c>
      <c r="Q15" s="1">
        <f>P15*M15</f>
        <v>354.90000000000003</v>
      </c>
      <c r="R15" s="1">
        <f>P15*L15</f>
        <v>203</v>
      </c>
      <c r="S15" s="1"/>
      <c r="Z15">
        <v>19</v>
      </c>
      <c r="AA15">
        <v>4.5600000000000002E-2</v>
      </c>
      <c r="AB15">
        <v>1.1579999999999999</v>
      </c>
      <c r="AC15">
        <v>1.86</v>
      </c>
      <c r="AD15">
        <v>9.0830000000000002</v>
      </c>
      <c r="AE15"/>
      <c r="AF15"/>
      <c r="AG15"/>
      <c r="AT15" s="197" t="s">
        <v>638</v>
      </c>
      <c r="AU15" s="198"/>
      <c r="AV15" s="105">
        <v>1.0680000000000001</v>
      </c>
      <c r="AW15" s="104">
        <v>252.5</v>
      </c>
      <c r="AX15" s="100">
        <f t="shared" si="4"/>
        <v>0</v>
      </c>
      <c r="AY15" s="106">
        <v>12</v>
      </c>
      <c r="AZ15" s="100"/>
      <c r="BA15"/>
      <c r="BF15"/>
      <c r="BG15"/>
      <c r="BH15" t="s">
        <v>760</v>
      </c>
      <c r="BI15" t="s">
        <v>764</v>
      </c>
      <c r="BJ15"/>
      <c r="BK15"/>
      <c r="BL15"/>
    </row>
    <row r="16" spans="1:75">
      <c r="A16" s="3"/>
      <c r="B16" s="1"/>
      <c r="C16" s="1" t="s">
        <v>665</v>
      </c>
      <c r="D16" s="1" t="s">
        <v>21</v>
      </c>
      <c r="E16" s="1" t="s">
        <v>666</v>
      </c>
      <c r="F16" s="1" t="s">
        <v>874</v>
      </c>
      <c r="G16" s="1" t="s">
        <v>875</v>
      </c>
      <c r="H16" s="1">
        <v>4100</v>
      </c>
      <c r="I16" s="1">
        <v>5.5</v>
      </c>
      <c r="J16" s="1">
        <v>1.51</v>
      </c>
      <c r="K16" s="1">
        <v>0</v>
      </c>
      <c r="L16" s="1">
        <v>7.01</v>
      </c>
      <c r="M16" s="1">
        <v>8.4</v>
      </c>
      <c r="N16" s="1" t="s">
        <v>667</v>
      </c>
      <c r="O16" s="1"/>
      <c r="P16" s="1">
        <f>IF(ring&gt;12,PI()*VLOOKUP(diam,$A$95:$W$191,17),IF(ring&gt;9,PI()*VLOOKUP(diam,$A$95:$W$191,16),IF(ring&gt;1,PI()*VLOOKUP(diam,$A$95:$W$191,15),0)))</f>
        <v>331.56892464762007</v>
      </c>
      <c r="Q16" s="1">
        <f>P16*M16</f>
        <v>2785.1789670400085</v>
      </c>
      <c r="R16" s="1">
        <f>P16*L16</f>
        <v>2324.2981617798164</v>
      </c>
      <c r="S16" s="1"/>
      <c r="Z16">
        <v>20</v>
      </c>
      <c r="AA16">
        <v>3.9600000000000003E-2</v>
      </c>
      <c r="AB16">
        <v>1.006</v>
      </c>
      <c r="AC16">
        <v>1.615</v>
      </c>
      <c r="AD16">
        <v>7.8879999999999999</v>
      </c>
      <c r="AE16"/>
      <c r="AF16"/>
      <c r="AG16"/>
      <c r="AT16" s="197" t="s">
        <v>639</v>
      </c>
      <c r="AU16" s="198"/>
      <c r="AV16" s="105">
        <v>1.07</v>
      </c>
      <c r="AW16" s="104">
        <v>278.5</v>
      </c>
      <c r="AX16" s="100">
        <f t="shared" si="4"/>
        <v>0</v>
      </c>
      <c r="AY16" s="106">
        <v>13</v>
      </c>
      <c r="AZ16" s="100"/>
      <c r="BA16"/>
      <c r="BF16"/>
      <c r="BG16"/>
      <c r="BH16">
        <v>0.5</v>
      </c>
      <c r="BI16" s="156">
        <v>1.1000000000000001</v>
      </c>
      <c r="BJ16">
        <v>1</v>
      </c>
      <c r="BK16" s="156">
        <f>BI16</f>
        <v>1.1000000000000001</v>
      </c>
      <c r="BL16"/>
      <c r="BO16" t="s">
        <v>842</v>
      </c>
    </row>
    <row r="17" spans="1:73">
      <c r="A17" s="3"/>
      <c r="B17" s="1"/>
      <c r="C17" s="1" t="s">
        <v>668</v>
      </c>
      <c r="D17" s="1" t="s">
        <v>669</v>
      </c>
      <c r="E17" s="1" t="s">
        <v>678</v>
      </c>
      <c r="F17" s="1" t="s">
        <v>876</v>
      </c>
      <c r="G17" s="1" t="s">
        <v>877</v>
      </c>
      <c r="H17" s="1">
        <v>2400</v>
      </c>
      <c r="I17" s="1">
        <v>0.64</v>
      </c>
      <c r="J17" s="1">
        <v>1.37</v>
      </c>
      <c r="K17" s="1">
        <v>0</v>
      </c>
      <c r="L17" s="1">
        <v>2.0099999999999998</v>
      </c>
      <c r="M17" s="1">
        <v>2.95</v>
      </c>
      <c r="N17" s="146" t="s">
        <v>680</v>
      </c>
      <c r="O17" s="1"/>
      <c r="P17" s="1">
        <f>(IF(ring&gt;12,VLOOKUP(diam,$A$95:$W$191,20),IF(ring&gt;9,VLOOKUP(diam,$A$95:$W$191,19),IF(ring&gt;1,VLOOKUP(diam,$A$95:$W$191,18),0))))/2</f>
        <v>315.5</v>
      </c>
      <c r="Q17" s="1">
        <f>(P17*M17)/2</f>
        <v>465.36250000000001</v>
      </c>
      <c r="R17" s="1">
        <f>(P17*L17)/2</f>
        <v>317.07749999999999</v>
      </c>
      <c r="S17" s="1"/>
      <c r="Z17">
        <v>21</v>
      </c>
      <c r="AA17">
        <v>3.6600000000000001E-2</v>
      </c>
      <c r="AB17">
        <v>0.93</v>
      </c>
      <c r="AC17">
        <v>1.4930000000000001</v>
      </c>
      <c r="AD17">
        <v>7.29</v>
      </c>
      <c r="AE17"/>
      <c r="AF17"/>
      <c r="AG17"/>
      <c r="AT17" s="197" t="s">
        <v>640</v>
      </c>
      <c r="AU17" s="198"/>
      <c r="AV17" s="105">
        <v>1.0720000000000001</v>
      </c>
      <c r="AW17" s="104">
        <v>289</v>
      </c>
      <c r="AX17" s="100">
        <f t="shared" si="4"/>
        <v>0</v>
      </c>
      <c r="AY17" s="106">
        <v>14</v>
      </c>
      <c r="AZ17" s="100"/>
      <c r="BA17"/>
      <c r="BF17"/>
      <c r="BG17"/>
      <c r="BH17">
        <v>0.55000000000000004</v>
      </c>
      <c r="BI17" s="156">
        <f>BI16-(BI$40-BI$50)/10</f>
        <v>1.0967000000000002</v>
      </c>
      <c r="BJ17">
        <v>2</v>
      </c>
      <c r="BK17" s="156">
        <f t="shared" ref="BK17:BK91" si="5">BI17</f>
        <v>1.0967000000000002</v>
      </c>
      <c r="BL17"/>
    </row>
    <row r="18" spans="1:73">
      <c r="A18" s="3"/>
      <c r="B18" s="1"/>
      <c r="C18" s="147"/>
      <c r="D18" s="1" t="s">
        <v>677</v>
      </c>
      <c r="E18" s="1" t="s">
        <v>679</v>
      </c>
      <c r="F18" s="1" t="s">
        <v>878</v>
      </c>
      <c r="G18" s="1" t="s">
        <v>879</v>
      </c>
      <c r="H18" s="1">
        <v>2450</v>
      </c>
      <c r="I18" s="1">
        <v>0.85</v>
      </c>
      <c r="J18" s="1">
        <v>0.98</v>
      </c>
      <c r="K18" s="1">
        <v>0</v>
      </c>
      <c r="L18" s="1">
        <v>1.83</v>
      </c>
      <c r="M18" s="1">
        <v>2.5499999999999998</v>
      </c>
      <c r="N18" s="146" t="s">
        <v>681</v>
      </c>
      <c r="O18" s="1"/>
      <c r="P18" s="1">
        <f>(P17*2)*0.376</f>
        <v>237.256</v>
      </c>
      <c r="Q18" s="1">
        <f>(P18*M18)/2</f>
        <v>302.50139999999999</v>
      </c>
      <c r="R18" s="1">
        <f>(P18*L18)/2</f>
        <v>217.08924000000002</v>
      </c>
      <c r="S18" s="1"/>
      <c r="Z18">
        <v>22</v>
      </c>
      <c r="AA18">
        <v>3.3599999999999998E-2</v>
      </c>
      <c r="AB18">
        <v>0.85299999999999998</v>
      </c>
      <c r="AC18">
        <v>1.371</v>
      </c>
      <c r="AD18">
        <v>6.6920000000000002</v>
      </c>
      <c r="AE18"/>
      <c r="AF18"/>
      <c r="AG18"/>
      <c r="AT18" s="197" t="s">
        <v>641</v>
      </c>
      <c r="AU18" s="198"/>
      <c r="AV18" s="105">
        <v>1.075</v>
      </c>
      <c r="AW18" s="104">
        <v>317</v>
      </c>
      <c r="AX18" s="100">
        <f t="shared" si="4"/>
        <v>0</v>
      </c>
      <c r="AY18" s="106">
        <v>15</v>
      </c>
      <c r="AZ18" s="100"/>
      <c r="BA18"/>
      <c r="BF18"/>
      <c r="BG18"/>
      <c r="BH18">
        <v>0.6</v>
      </c>
      <c r="BI18" s="156">
        <f t="shared" ref="BI18:BI25" si="6">BI17-(BI$40-BI$50)/10</f>
        <v>1.0934000000000004</v>
      </c>
      <c r="BJ18">
        <v>3</v>
      </c>
      <c r="BK18" s="156">
        <f t="shared" si="5"/>
        <v>1.0934000000000004</v>
      </c>
      <c r="BL18"/>
      <c r="BO18"/>
      <c r="BP18"/>
      <c r="BQ18" t="s">
        <v>838</v>
      </c>
      <c r="BR18"/>
      <c r="BS18"/>
      <c r="BT18"/>
      <c r="BU18"/>
    </row>
    <row r="19" spans="1:73">
      <c r="A19" s="3"/>
      <c r="B19" s="1" t="s">
        <v>3</v>
      </c>
      <c r="C19" s="1" t="s">
        <v>664</v>
      </c>
      <c r="D19" s="1" t="s">
        <v>16</v>
      </c>
      <c r="E19" s="1" t="s">
        <v>673</v>
      </c>
      <c r="F19" s="1" t="s">
        <v>880</v>
      </c>
      <c r="G19" s="1" t="s">
        <v>881</v>
      </c>
      <c r="H19" s="1">
        <v>4700</v>
      </c>
      <c r="I19" s="1">
        <v>121</v>
      </c>
      <c r="J19" s="1">
        <v>37.5</v>
      </c>
      <c r="K19" s="1">
        <v>0.28999999999999998</v>
      </c>
      <c r="L19" s="1">
        <v>158.79</v>
      </c>
      <c r="M19" s="1">
        <v>192.82</v>
      </c>
      <c r="N19" s="1" t="s">
        <v>667</v>
      </c>
      <c r="O19" s="1"/>
      <c r="P19" s="16">
        <f>P5</f>
        <v>180.44645672812601</v>
      </c>
      <c r="Q19" s="1">
        <f>P19*M19</f>
        <v>34793.685786317255</v>
      </c>
      <c r="R19" s="1">
        <f>P19*L19</f>
        <v>28653.092863859129</v>
      </c>
      <c r="S19" s="1"/>
      <c r="Z19">
        <v>23</v>
      </c>
      <c r="AA19">
        <v>3.0599999999999999E-2</v>
      </c>
      <c r="AB19">
        <v>0.77700000000000002</v>
      </c>
      <c r="AC19">
        <v>1.248</v>
      </c>
      <c r="AD19">
        <v>6.0949999999999998</v>
      </c>
      <c r="AE19"/>
      <c r="AF19"/>
      <c r="AG19"/>
      <c r="AT19" s="197" t="s">
        <v>642</v>
      </c>
      <c r="AU19" s="198"/>
      <c r="AV19" s="105">
        <v>1.0780000000000001</v>
      </c>
      <c r="AW19" s="104">
        <v>351.5</v>
      </c>
      <c r="AX19" s="100">
        <f t="shared" si="4"/>
        <v>0</v>
      </c>
      <c r="AY19" s="100">
        <v>16</v>
      </c>
      <c r="AZ19" s="100"/>
      <c r="BA19"/>
      <c r="BF19"/>
      <c r="BG19"/>
      <c r="BH19">
        <v>0.65</v>
      </c>
      <c r="BI19" s="156">
        <f t="shared" si="6"/>
        <v>1.0901000000000005</v>
      </c>
      <c r="BJ19">
        <v>4</v>
      </c>
      <c r="BK19" s="156">
        <f t="shared" si="5"/>
        <v>1.0901000000000005</v>
      </c>
      <c r="BL19"/>
      <c r="BO19" t="s">
        <v>839</v>
      </c>
      <c r="BP19" t="s">
        <v>834</v>
      </c>
      <c r="BQ19" t="s">
        <v>835</v>
      </c>
      <c r="BR19" t="s">
        <v>836</v>
      </c>
      <c r="BS19" t="s">
        <v>837</v>
      </c>
      <c r="BT19" t="s">
        <v>568</v>
      </c>
      <c r="BU19"/>
    </row>
    <row r="20" spans="1:73">
      <c r="A20" s="3" t="s">
        <v>17</v>
      </c>
      <c r="B20" s="1" t="s">
        <v>2</v>
      </c>
      <c r="C20" s="1" t="s">
        <v>698</v>
      </c>
      <c r="D20" s="1" t="s">
        <v>21</v>
      </c>
      <c r="E20" s="1" t="s">
        <v>699</v>
      </c>
      <c r="F20" s="1" t="s">
        <v>882</v>
      </c>
      <c r="G20" s="1" t="s">
        <v>883</v>
      </c>
      <c r="H20" s="1">
        <v>4180</v>
      </c>
      <c r="I20" s="1">
        <v>8.4</v>
      </c>
      <c r="J20" s="1">
        <v>6.2</v>
      </c>
      <c r="K20" s="1">
        <v>0</v>
      </c>
      <c r="L20" s="1">
        <v>14.6</v>
      </c>
      <c r="M20" s="1">
        <v>18.850000000000001</v>
      </c>
      <c r="N20" s="1" t="s">
        <v>6</v>
      </c>
      <c r="O20" s="1" t="s">
        <v>90</v>
      </c>
      <c r="P20" s="1">
        <f>IF(P31&gt;0,P31,0)+IF(P32&gt;0,P32,0)</f>
        <v>0</v>
      </c>
      <c r="Q20" s="1">
        <f>$R$5*P20*M20*2.666*2</f>
        <v>0</v>
      </c>
      <c r="R20" s="1">
        <f>$R$5*P20*L20*2.666*2</f>
        <v>0</v>
      </c>
      <c r="S20" s="1"/>
      <c r="Z20">
        <v>24</v>
      </c>
      <c r="AA20">
        <v>2.76E-2</v>
      </c>
      <c r="AB20">
        <v>0.70099999999999996</v>
      </c>
      <c r="AC20">
        <v>1.1259999999999999</v>
      </c>
      <c r="AD20">
        <v>5.4969999999999999</v>
      </c>
      <c r="AE20"/>
      <c r="AF20"/>
      <c r="AG20"/>
      <c r="AT20" s="197" t="s">
        <v>643</v>
      </c>
      <c r="AU20" s="198"/>
      <c r="AV20" s="105">
        <v>1.08</v>
      </c>
      <c r="AW20" s="104">
        <v>382</v>
      </c>
      <c r="AX20" s="100">
        <f t="shared" si="4"/>
        <v>0</v>
      </c>
      <c r="AY20" s="106">
        <v>17</v>
      </c>
      <c r="AZ20" s="100"/>
      <c r="BA20"/>
      <c r="BF20"/>
      <c r="BG20"/>
      <c r="BH20">
        <v>0.7</v>
      </c>
      <c r="BI20" s="156">
        <f t="shared" si="6"/>
        <v>1.0868000000000007</v>
      </c>
      <c r="BJ20">
        <v>5</v>
      </c>
      <c r="BK20" s="156">
        <f t="shared" si="5"/>
        <v>1.0868000000000007</v>
      </c>
      <c r="BL20"/>
      <c r="BO20">
        <v>5</v>
      </c>
      <c r="BP20" s="181">
        <v>108</v>
      </c>
      <c r="BQ20"/>
      <c r="BR20"/>
      <c r="BS20"/>
      <c r="BT20" s="182">
        <f>1/3</f>
        <v>0.33333333333333331</v>
      </c>
      <c r="BU20" s="184">
        <v>103.95</v>
      </c>
    </row>
    <row r="21" spans="1:73">
      <c r="A21" s="3"/>
      <c r="B21" s="1"/>
      <c r="C21" s="1" t="s">
        <v>702</v>
      </c>
      <c r="D21" s="1" t="s">
        <v>21</v>
      </c>
      <c r="E21" s="1" t="s">
        <v>700</v>
      </c>
      <c r="F21" s="1" t="s">
        <v>884</v>
      </c>
      <c r="G21" s="1" t="s">
        <v>885</v>
      </c>
      <c r="H21" s="1">
        <v>5380</v>
      </c>
      <c r="I21" s="1">
        <v>11.5</v>
      </c>
      <c r="J21" s="1">
        <v>7.1</v>
      </c>
      <c r="K21" s="1">
        <v>0</v>
      </c>
      <c r="L21" s="1">
        <v>18.600000000000001</v>
      </c>
      <c r="M21" s="1">
        <v>23.65</v>
      </c>
      <c r="N21" s="1" t="s">
        <v>6</v>
      </c>
      <c r="O21" s="1"/>
      <c r="P21" s="1">
        <f>IF(P33&gt;0,P33,0)</f>
        <v>0</v>
      </c>
      <c r="Q21" s="1">
        <f t="shared" ref="Q21:Q23" si="7">$R$5*P21*M21*2.666*2</f>
        <v>0</v>
      </c>
      <c r="R21" s="1">
        <f t="shared" ref="R21:R23" si="8">$R$5*P21*L21*2.666*2</f>
        <v>0</v>
      </c>
      <c r="S21" s="1"/>
      <c r="Z21">
        <v>25</v>
      </c>
      <c r="AA21">
        <v>2.47E-2</v>
      </c>
      <c r="AB21">
        <v>0.627</v>
      </c>
      <c r="AC21">
        <v>1.008</v>
      </c>
      <c r="AD21">
        <v>4.92</v>
      </c>
      <c r="AE21"/>
      <c r="AF21"/>
      <c r="AG21"/>
      <c r="AT21" s="197" t="s">
        <v>644</v>
      </c>
      <c r="AU21" s="198"/>
      <c r="AV21" s="105">
        <v>1.0820000000000001</v>
      </c>
      <c r="AW21" s="104">
        <v>410.5</v>
      </c>
      <c r="AX21" s="100">
        <f t="shared" si="4"/>
        <v>0</v>
      </c>
      <c r="AY21" s="106">
        <v>18</v>
      </c>
      <c r="AZ21" s="100"/>
      <c r="BA21"/>
      <c r="BF21"/>
      <c r="BG21"/>
      <c r="BH21">
        <v>0.75</v>
      </c>
      <c r="BI21" s="156">
        <f t="shared" si="6"/>
        <v>1.0835000000000008</v>
      </c>
      <c r="BJ21">
        <v>6</v>
      </c>
      <c r="BK21" s="156">
        <f t="shared" si="5"/>
        <v>1.0835000000000008</v>
      </c>
      <c r="BL21"/>
      <c r="BO21">
        <v>10</v>
      </c>
      <c r="BP21" s="181">
        <v>181</v>
      </c>
      <c r="BQ21"/>
      <c r="BR21"/>
      <c r="BS21"/>
      <c r="BT21" s="182">
        <f>1/2</f>
        <v>0.5</v>
      </c>
      <c r="BU21" s="184">
        <v>109.95</v>
      </c>
    </row>
    <row r="22" spans="1:73">
      <c r="A22" s="3"/>
      <c r="B22" s="1"/>
      <c r="C22" s="1" t="s">
        <v>703</v>
      </c>
      <c r="D22" s="1" t="s">
        <v>21</v>
      </c>
      <c r="E22" s="1" t="s">
        <v>701</v>
      </c>
      <c r="F22" s="1" t="s">
        <v>886</v>
      </c>
      <c r="G22" s="1" t="s">
        <v>887</v>
      </c>
      <c r="H22" s="1">
        <v>6580</v>
      </c>
      <c r="I22" s="1">
        <v>16.649999999999999</v>
      </c>
      <c r="J22" s="1">
        <v>10</v>
      </c>
      <c r="K22" s="1">
        <v>0</v>
      </c>
      <c r="L22" s="1">
        <v>26.65</v>
      </c>
      <c r="M22" s="1">
        <v>33.799999999999997</v>
      </c>
      <c r="N22" s="1" t="s">
        <v>6</v>
      </c>
      <c r="O22" s="1"/>
      <c r="P22" s="1">
        <f>IF(P34&gt;0,P34,0)</f>
        <v>2</v>
      </c>
      <c r="Q22" s="1">
        <f t="shared" si="7"/>
        <v>12682.495942551639</v>
      </c>
      <c r="R22" s="1">
        <f t="shared" si="8"/>
        <v>9999.6602623964864</v>
      </c>
      <c r="S22" s="1"/>
      <c r="Z22">
        <v>26</v>
      </c>
      <c r="AA22">
        <v>2.1700000000000001E-2</v>
      </c>
      <c r="AB22">
        <v>0.55100000000000005</v>
      </c>
      <c r="AC22">
        <v>0.88500000000000001</v>
      </c>
      <c r="AD22">
        <v>4.3220000000000001</v>
      </c>
      <c r="AE22"/>
      <c r="AF22"/>
      <c r="AG22"/>
      <c r="AT22" s="197" t="s">
        <v>645</v>
      </c>
      <c r="AU22" s="198"/>
      <c r="AV22" s="105">
        <v>1.085</v>
      </c>
      <c r="AW22" s="104">
        <v>453.5</v>
      </c>
      <c r="AX22" s="100">
        <f t="shared" si="4"/>
        <v>0</v>
      </c>
      <c r="AY22" s="106">
        <v>19</v>
      </c>
      <c r="AZ22" s="100"/>
      <c r="BA22"/>
      <c r="BF22"/>
      <c r="BG22"/>
      <c r="BH22">
        <v>0.8</v>
      </c>
      <c r="BI22" s="156">
        <f t="shared" si="6"/>
        <v>1.0802000000000009</v>
      </c>
      <c r="BJ22">
        <v>7</v>
      </c>
      <c r="BK22" s="156">
        <f t="shared" si="5"/>
        <v>1.0802000000000009</v>
      </c>
      <c r="BL22"/>
      <c r="BO22">
        <v>12</v>
      </c>
      <c r="BP22" s="181">
        <v>281</v>
      </c>
      <c r="BQ22" s="181">
        <v>397</v>
      </c>
      <c r="BR22" s="181">
        <v>880</v>
      </c>
      <c r="BS22" s="181"/>
      <c r="BT22" s="182">
        <f>3/4</f>
        <v>0.75</v>
      </c>
      <c r="BU22" s="184">
        <v>119.95</v>
      </c>
    </row>
    <row r="23" spans="1:73">
      <c r="A23" s="3"/>
      <c r="B23" s="1"/>
      <c r="C23" s="1" t="s">
        <v>704</v>
      </c>
      <c r="D23" s="1" t="s">
        <v>21</v>
      </c>
      <c r="E23" s="1" t="s">
        <v>705</v>
      </c>
      <c r="F23" s="1" t="s">
        <v>888</v>
      </c>
      <c r="G23" s="1" t="s">
        <v>889</v>
      </c>
      <c r="H23" s="1">
        <v>7780</v>
      </c>
      <c r="I23" s="1">
        <v>29</v>
      </c>
      <c r="J23" s="1">
        <v>11.6</v>
      </c>
      <c r="K23" s="1">
        <v>0</v>
      </c>
      <c r="L23" s="1">
        <v>40.6</v>
      </c>
      <c r="M23" s="1">
        <v>50</v>
      </c>
      <c r="N23" s="1" t="s">
        <v>6</v>
      </c>
      <c r="O23" s="1"/>
      <c r="P23" s="1">
        <f>IF(P35&gt;0,P35,0)+IF(P36&gt;0,P36,0)+IF(P37&gt;0,P37,0)</f>
        <v>21</v>
      </c>
      <c r="Q23" s="1">
        <f t="shared" si="7"/>
        <v>196991.43106034354</v>
      </c>
      <c r="R23" s="1">
        <f t="shared" si="8"/>
        <v>159957.04202099895</v>
      </c>
      <c r="S23" s="1"/>
      <c r="Z23">
        <v>27</v>
      </c>
      <c r="AA23">
        <v>2.0199999999999999E-2</v>
      </c>
      <c r="AB23">
        <v>0.51300000000000001</v>
      </c>
      <c r="AC23">
        <v>0.82399999999999995</v>
      </c>
      <c r="AD23">
        <v>4.0229999999999997</v>
      </c>
      <c r="AE23"/>
      <c r="AF23"/>
      <c r="AG23"/>
      <c r="AH23" s="4">
        <v>2009</v>
      </c>
      <c r="AI23" s="4">
        <v>100</v>
      </c>
      <c r="AT23" s="197" t="s">
        <v>646</v>
      </c>
      <c r="AU23" s="198"/>
      <c r="AV23" s="105">
        <v>1.0880000000000001</v>
      </c>
      <c r="AW23" s="104">
        <v>505.5</v>
      </c>
      <c r="AX23" s="100">
        <f t="shared" si="4"/>
        <v>0</v>
      </c>
      <c r="AY23" s="106">
        <v>20</v>
      </c>
      <c r="AZ23" s="100"/>
      <c r="BA23"/>
      <c r="BF23"/>
      <c r="BG23"/>
      <c r="BH23">
        <v>0.85</v>
      </c>
      <c r="BI23" s="156">
        <f t="shared" si="6"/>
        <v>1.0769000000000011</v>
      </c>
      <c r="BJ23">
        <v>8</v>
      </c>
      <c r="BK23" s="156">
        <f t="shared" si="5"/>
        <v>1.0769000000000011</v>
      </c>
      <c r="BL23"/>
      <c r="BO23">
        <v>17</v>
      </c>
      <c r="BP23" s="181">
        <v>347</v>
      </c>
      <c r="BQ23" s="181">
        <v>490</v>
      </c>
      <c r="BR23" s="181">
        <v>1100</v>
      </c>
      <c r="BS23" s="181"/>
      <c r="BT23" s="182">
        <v>1</v>
      </c>
      <c r="BU23" s="184">
        <v>133.94999999999999</v>
      </c>
    </row>
    <row r="24" spans="1:73">
      <c r="A24" s="3"/>
      <c r="B24" s="1"/>
      <c r="C24" s="1" t="s">
        <v>706</v>
      </c>
      <c r="D24" s="1" t="s">
        <v>669</v>
      </c>
      <c r="E24" s="1" t="s">
        <v>710</v>
      </c>
      <c r="F24" s="1" t="s">
        <v>890</v>
      </c>
      <c r="G24" s="1" t="s">
        <v>891</v>
      </c>
      <c r="H24" s="1">
        <v>2220</v>
      </c>
      <c r="I24" s="1">
        <v>2.73</v>
      </c>
      <c r="J24" s="1">
        <v>2.66</v>
      </c>
      <c r="K24" s="1">
        <v>0</v>
      </c>
      <c r="L24" s="1">
        <v>5.39</v>
      </c>
      <c r="M24" s="1">
        <v>7.13</v>
      </c>
      <c r="N24" s="1" t="s">
        <v>6</v>
      </c>
      <c r="O24" s="1"/>
      <c r="P24" s="1">
        <f>P20</f>
        <v>0</v>
      </c>
      <c r="Q24" s="1">
        <f>$R$5*P24*M24</f>
        <v>0</v>
      </c>
      <c r="R24" s="1">
        <f>$R$5*P24*L24</f>
        <v>0</v>
      </c>
      <c r="S24" s="1"/>
      <c r="AH24" s="4">
        <f>AH23-1</f>
        <v>2008</v>
      </c>
      <c r="AI24" s="4">
        <v>97</v>
      </c>
      <c r="AT24" s="197" t="s">
        <v>647</v>
      </c>
      <c r="AU24" s="198"/>
      <c r="AV24" s="105">
        <v>1.0900000000000001</v>
      </c>
      <c r="AW24" s="104">
        <v>547.5</v>
      </c>
      <c r="AX24" s="100">
        <f t="shared" si="4"/>
        <v>0</v>
      </c>
      <c r="AY24" s="100">
        <v>21</v>
      </c>
      <c r="AZ24" s="100"/>
      <c r="BA24"/>
      <c r="BF24"/>
      <c r="BG24"/>
      <c r="BH24">
        <v>1.1000000000000001</v>
      </c>
      <c r="BI24" s="156">
        <f t="shared" si="6"/>
        <v>1.0736000000000012</v>
      </c>
      <c r="BJ24">
        <v>13</v>
      </c>
      <c r="BK24" s="156">
        <f t="shared" si="5"/>
        <v>1.0736000000000012</v>
      </c>
      <c r="BL24"/>
      <c r="BO24">
        <v>22</v>
      </c>
      <c r="BP24" s="181">
        <v>412</v>
      </c>
      <c r="BQ24" s="181">
        <v>585</v>
      </c>
      <c r="BR24" s="181">
        <v>1340</v>
      </c>
      <c r="BS24" s="181">
        <v>1796</v>
      </c>
      <c r="BT24" s="182">
        <v>1.5</v>
      </c>
      <c r="BU24" s="184">
        <v>169.95</v>
      </c>
    </row>
    <row r="25" spans="1:73">
      <c r="A25" s="3"/>
      <c r="B25" s="1"/>
      <c r="C25" s="1" t="s">
        <v>707</v>
      </c>
      <c r="D25" s="1" t="s">
        <v>669</v>
      </c>
      <c r="E25" s="1" t="s">
        <v>711</v>
      </c>
      <c r="F25" s="1" t="s">
        <v>892</v>
      </c>
      <c r="G25" s="1" t="s">
        <v>893</v>
      </c>
      <c r="H25" s="1">
        <v>3230</v>
      </c>
      <c r="I25" s="1">
        <v>3.21</v>
      </c>
      <c r="J25" s="1">
        <v>3.2</v>
      </c>
      <c r="K25" s="1">
        <v>0</v>
      </c>
      <c r="L25" s="1">
        <v>6.41</v>
      </c>
      <c r="M25" s="1">
        <v>8.49</v>
      </c>
      <c r="N25" s="1" t="s">
        <v>6</v>
      </c>
      <c r="O25" s="1"/>
      <c r="P25" s="1">
        <f>P21</f>
        <v>0</v>
      </c>
      <c r="Q25" s="1">
        <f t="shared" ref="Q25:Q27" si="9">$R$5*P25*M25</f>
        <v>0</v>
      </c>
      <c r="R25" s="1">
        <f t="shared" ref="R25:R27" si="10">$R$5*P25*L25</f>
        <v>0</v>
      </c>
      <c r="S25" s="1"/>
      <c r="AH25" s="4">
        <f>AH24-1</f>
        <v>2007</v>
      </c>
      <c r="AI25" s="4">
        <v>91.1</v>
      </c>
      <c r="AT25" s="197" t="s">
        <v>648</v>
      </c>
      <c r="AU25" s="198"/>
      <c r="AV25" s="105">
        <v>1.0920000000000001</v>
      </c>
      <c r="AW25" s="104">
        <v>587.5</v>
      </c>
      <c r="AX25" s="100">
        <f t="shared" si="4"/>
        <v>0</v>
      </c>
      <c r="AY25" s="106">
        <v>22</v>
      </c>
      <c r="AZ25" s="100"/>
      <c r="BA25"/>
      <c r="BF25"/>
      <c r="BG25"/>
      <c r="BH25">
        <v>1.1499999999999999</v>
      </c>
      <c r="BI25" s="156">
        <f t="shared" si="6"/>
        <v>1.0703000000000014</v>
      </c>
      <c r="BJ25">
        <v>14</v>
      </c>
      <c r="BK25" s="156">
        <f t="shared" si="5"/>
        <v>1.0703000000000014</v>
      </c>
      <c r="BL25"/>
      <c r="BO25"/>
      <c r="BP25"/>
      <c r="BQ25"/>
      <c r="BR25"/>
      <c r="BS25"/>
      <c r="BT25" s="182">
        <v>2</v>
      </c>
      <c r="BU25" s="184">
        <v>199.95</v>
      </c>
    </row>
    <row r="26" spans="1:73">
      <c r="A26" s="3"/>
      <c r="B26" s="1"/>
      <c r="C26" s="1" t="s">
        <v>708</v>
      </c>
      <c r="D26" s="1" t="s">
        <v>669</v>
      </c>
      <c r="E26" s="1" t="s">
        <v>712</v>
      </c>
      <c r="F26" s="1" t="s">
        <v>894</v>
      </c>
      <c r="G26" s="1" t="s">
        <v>895</v>
      </c>
      <c r="H26" s="1">
        <v>4230</v>
      </c>
      <c r="I26" s="1">
        <v>4.16</v>
      </c>
      <c r="J26" s="1">
        <v>3.55</v>
      </c>
      <c r="K26" s="1">
        <v>0</v>
      </c>
      <c r="L26" s="1">
        <v>7.71</v>
      </c>
      <c r="M26" s="1">
        <v>10.08</v>
      </c>
      <c r="N26" s="1" t="s">
        <v>6</v>
      </c>
      <c r="O26" s="1"/>
      <c r="P26" s="1">
        <f>P22</f>
        <v>2</v>
      </c>
      <c r="Q26" s="1">
        <f t="shared" si="9"/>
        <v>709.34648843934656</v>
      </c>
      <c r="R26" s="1">
        <f t="shared" si="10"/>
        <v>542.56561764557159</v>
      </c>
      <c r="S26" s="1"/>
      <c r="AH26" s="4">
        <f t="shared" ref="AH26:AH29" si="11">AH25-1</f>
        <v>2006</v>
      </c>
      <c r="AI26" s="1">
        <v>87.1</v>
      </c>
      <c r="AT26" s="197" t="s">
        <v>649</v>
      </c>
      <c r="AU26" s="198"/>
      <c r="AV26" s="105">
        <v>1.095</v>
      </c>
      <c r="AW26" s="104">
        <v>638.5</v>
      </c>
      <c r="AX26" s="100">
        <f t="shared" si="4"/>
        <v>0</v>
      </c>
      <c r="AY26" s="106">
        <v>23</v>
      </c>
      <c r="AZ26" s="100"/>
      <c r="BA26"/>
      <c r="BF26"/>
      <c r="BG26"/>
      <c r="BH26">
        <v>1.2</v>
      </c>
      <c r="BI26">
        <v>1</v>
      </c>
      <c r="BJ26">
        <v>15</v>
      </c>
      <c r="BK26" s="156">
        <f t="shared" si="5"/>
        <v>1</v>
      </c>
      <c r="BL26"/>
      <c r="BO26"/>
      <c r="BP26"/>
      <c r="BQ26"/>
      <c r="BR26"/>
      <c r="BS26"/>
      <c r="BT26" s="182">
        <v>3</v>
      </c>
      <c r="BU26" s="184">
        <v>246.24</v>
      </c>
    </row>
    <row r="27" spans="1:73">
      <c r="A27" s="3"/>
      <c r="B27" s="1"/>
      <c r="C27" s="1" t="s">
        <v>709</v>
      </c>
      <c r="D27" s="1" t="s">
        <v>669</v>
      </c>
      <c r="E27" s="1" t="s">
        <v>713</v>
      </c>
      <c r="F27" s="1" t="s">
        <v>896</v>
      </c>
      <c r="G27" s="1" t="s">
        <v>897</v>
      </c>
      <c r="H27" s="1">
        <v>5330</v>
      </c>
      <c r="I27" s="1">
        <v>6.15</v>
      </c>
      <c r="J27" s="1">
        <v>4.92</v>
      </c>
      <c r="K27" s="1">
        <v>0</v>
      </c>
      <c r="L27" s="1">
        <v>11.07</v>
      </c>
      <c r="M27" s="1">
        <v>14.4</v>
      </c>
      <c r="N27" s="1" t="s">
        <v>6</v>
      </c>
      <c r="O27" s="1"/>
      <c r="P27" s="1">
        <f>P23</f>
        <v>21</v>
      </c>
      <c r="Q27" s="1">
        <f t="shared" si="9"/>
        <v>10640.197326590198</v>
      </c>
      <c r="R27" s="1">
        <f t="shared" si="10"/>
        <v>8179.6516948162152</v>
      </c>
      <c r="S27" s="1"/>
      <c r="AH27" s="4">
        <f t="shared" si="11"/>
        <v>2005</v>
      </c>
      <c r="AI27" s="1">
        <v>81.5</v>
      </c>
      <c r="AT27" s="197" t="s">
        <v>650</v>
      </c>
      <c r="AU27" s="198"/>
      <c r="AV27" s="105">
        <v>1.0980000000000001</v>
      </c>
      <c r="AW27" s="104">
        <v>700</v>
      </c>
      <c r="AX27" s="100">
        <f t="shared" si="4"/>
        <v>0</v>
      </c>
      <c r="AY27" s="106">
        <v>24</v>
      </c>
      <c r="AZ27" s="100"/>
      <c r="BA27"/>
      <c r="BF27"/>
      <c r="BG27"/>
      <c r="BH27">
        <v>1.25</v>
      </c>
      <c r="BI27" s="156">
        <f t="shared" ref="BI27:BI35" si="12">BI26-(BI$50-BI$79)/10</f>
        <v>0.99849999999999994</v>
      </c>
      <c r="BJ27">
        <v>16</v>
      </c>
      <c r="BK27" s="156">
        <f t="shared" si="5"/>
        <v>0.99849999999999994</v>
      </c>
      <c r="BL27"/>
      <c r="BO27"/>
      <c r="BP27"/>
      <c r="BQ27"/>
      <c r="BR27"/>
      <c r="BS27"/>
      <c r="BT27" s="182">
        <v>5</v>
      </c>
      <c r="BU27" s="184">
        <v>265.99</v>
      </c>
    </row>
    <row r="28" spans="1:73">
      <c r="A28" s="3"/>
      <c r="B28" s="1"/>
      <c r="C28" s="1" t="s">
        <v>747</v>
      </c>
      <c r="D28" s="1" t="s">
        <v>5</v>
      </c>
      <c r="E28" s="13" t="s">
        <v>748</v>
      </c>
      <c r="F28" s="1" t="s">
        <v>898</v>
      </c>
      <c r="G28" s="1" t="s">
        <v>899</v>
      </c>
      <c r="H28" s="1">
        <v>1600</v>
      </c>
      <c r="I28" s="1">
        <v>1.0900000000000001</v>
      </c>
      <c r="J28" s="1">
        <v>2.98</v>
      </c>
      <c r="K28" s="1">
        <v>0</v>
      </c>
      <c r="L28" s="1">
        <v>4.07</v>
      </c>
      <c r="M28" s="1">
        <v>6.49</v>
      </c>
      <c r="N28" s="1" t="s">
        <v>749</v>
      </c>
      <c r="O28" s="1"/>
      <c r="P28" s="1">
        <v>16</v>
      </c>
      <c r="Q28" s="1">
        <f>sheet*P28*M28</f>
        <v>91586.880000000005</v>
      </c>
      <c r="R28" s="1">
        <f>sheet*P28*L28</f>
        <v>57435.840000000004</v>
      </c>
      <c r="S28" s="1"/>
      <c r="AH28" s="4">
        <f t="shared" si="11"/>
        <v>2004</v>
      </c>
      <c r="AI28" s="1">
        <v>77.3</v>
      </c>
      <c r="AT28" s="211" t="s">
        <v>651</v>
      </c>
      <c r="AU28" s="212"/>
      <c r="AV28" s="107">
        <v>1.1000000000000001</v>
      </c>
      <c r="AW28" s="104">
        <v>751.5</v>
      </c>
      <c r="AX28" s="100">
        <f t="shared" si="4"/>
        <v>1.1000000000000001</v>
      </c>
      <c r="AY28" s="106">
        <v>25</v>
      </c>
      <c r="BF28"/>
      <c r="BG28"/>
      <c r="BH28">
        <v>1.3</v>
      </c>
      <c r="BI28" s="157">
        <f t="shared" si="12"/>
        <v>0.99699999999999989</v>
      </c>
      <c r="BJ28">
        <v>17</v>
      </c>
      <c r="BK28" s="156">
        <f t="shared" si="5"/>
        <v>0.99699999999999989</v>
      </c>
      <c r="BL28"/>
      <c r="BO28"/>
      <c r="BP28"/>
      <c r="BQ28"/>
      <c r="BR28"/>
      <c r="BS28"/>
      <c r="BT28" s="182">
        <v>7.5</v>
      </c>
      <c r="BU28" s="184">
        <v>335.31</v>
      </c>
    </row>
    <row r="29" spans="1:73">
      <c r="A29" s="3"/>
      <c r="C29" s="1" t="s">
        <v>746</v>
      </c>
      <c r="D29" s="1" t="s">
        <v>5</v>
      </c>
      <c r="E29" s="13" t="s">
        <v>102</v>
      </c>
      <c r="F29" s="1" t="s">
        <v>900</v>
      </c>
      <c r="G29" s="1" t="s">
        <v>901</v>
      </c>
      <c r="H29" s="1">
        <v>600</v>
      </c>
      <c r="I29" s="1">
        <v>0.19</v>
      </c>
      <c r="J29" s="1">
        <v>2.75</v>
      </c>
      <c r="K29" s="1">
        <v>0</v>
      </c>
      <c r="L29" s="1">
        <v>2.94</v>
      </c>
      <c r="M29" s="1">
        <v>5.1100000000000003</v>
      </c>
      <c r="N29" s="1" t="s">
        <v>23</v>
      </c>
      <c r="O29" s="1"/>
      <c r="P29" s="1">
        <v>30</v>
      </c>
      <c r="Q29" s="1">
        <f>sheet*P29*M29</f>
        <v>135210.6</v>
      </c>
      <c r="R29" s="1">
        <f>sheet*P29*L29</f>
        <v>77792.399999999994</v>
      </c>
      <c r="S29" s="1"/>
      <c r="AH29" s="4">
        <f t="shared" si="11"/>
        <v>2003</v>
      </c>
      <c r="AI29" s="4">
        <v>71</v>
      </c>
      <c r="BF29"/>
      <c r="BG29"/>
      <c r="BH29">
        <v>1.35</v>
      </c>
      <c r="BI29" s="157">
        <f t="shared" si="12"/>
        <v>0.99549999999999983</v>
      </c>
      <c r="BJ29">
        <v>18</v>
      </c>
      <c r="BK29" s="156">
        <f t="shared" si="5"/>
        <v>0.99549999999999983</v>
      </c>
      <c r="BL29"/>
      <c r="BO29"/>
      <c r="BP29"/>
      <c r="BQ29"/>
      <c r="BR29"/>
      <c r="BS29"/>
      <c r="BT29" s="182">
        <v>10</v>
      </c>
      <c r="BU29" s="184">
        <v>422.78</v>
      </c>
    </row>
    <row r="30" spans="1:73" s="1" customFormat="1">
      <c r="A30" s="3"/>
      <c r="C30" s="1" t="s">
        <v>24</v>
      </c>
      <c r="D30" s="1" t="s">
        <v>5</v>
      </c>
      <c r="E30" s="1" t="s">
        <v>7</v>
      </c>
      <c r="F30" s="1" t="s">
        <v>870</v>
      </c>
      <c r="G30" s="1" t="s">
        <v>871</v>
      </c>
      <c r="H30" s="1">
        <v>100</v>
      </c>
      <c r="I30" s="1">
        <v>1.26</v>
      </c>
      <c r="J30" s="1">
        <v>3.76</v>
      </c>
      <c r="K30" s="1">
        <v>0</v>
      </c>
      <c r="L30" s="1">
        <v>5.0199999999999996</v>
      </c>
      <c r="M30" s="1">
        <v>7.24</v>
      </c>
      <c r="N30" s="1" t="s">
        <v>81</v>
      </c>
      <c r="O30" s="1" t="s">
        <v>82</v>
      </c>
      <c r="P30" s="1">
        <f>2*(sheet/ring)</f>
        <v>70.56</v>
      </c>
      <c r="Q30" s="1">
        <f>P30*M30</f>
        <v>510.85440000000006</v>
      </c>
      <c r="R30" s="1">
        <f>P30*L30</f>
        <v>354.21119999999996</v>
      </c>
      <c r="BF30" s="93"/>
      <c r="BG30" s="93"/>
      <c r="BH30" s="93">
        <v>1.4</v>
      </c>
      <c r="BI30" s="157">
        <f t="shared" si="12"/>
        <v>0.99399999999999977</v>
      </c>
      <c r="BJ30" s="93">
        <v>19</v>
      </c>
      <c r="BK30" s="160">
        <f t="shared" si="5"/>
        <v>0.99399999999999977</v>
      </c>
      <c r="BL30" s="93"/>
      <c r="BO30"/>
      <c r="BP30"/>
      <c r="BQ30"/>
      <c r="BR30"/>
      <c r="BS30"/>
      <c r="BT30" s="182">
        <v>15</v>
      </c>
      <c r="BU30" s="184">
        <v>627.19000000000005</v>
      </c>
    </row>
    <row r="31" spans="1:73" s="1" customFormat="1">
      <c r="A31" s="3"/>
      <c r="B31" s="1" t="s">
        <v>25</v>
      </c>
      <c r="C31" s="1" t="s">
        <v>27</v>
      </c>
      <c r="D31" s="1" t="s">
        <v>26</v>
      </c>
      <c r="E31" s="1" t="s">
        <v>28</v>
      </c>
      <c r="F31" s="1" t="s">
        <v>902</v>
      </c>
      <c r="G31" s="1" t="s">
        <v>903</v>
      </c>
      <c r="H31" s="1">
        <v>5800</v>
      </c>
      <c r="I31" s="1">
        <v>2.98</v>
      </c>
      <c r="J31" s="1">
        <v>0.48</v>
      </c>
      <c r="K31" s="1">
        <v>0.04</v>
      </c>
      <c r="L31" s="1">
        <v>3.5</v>
      </c>
      <c r="M31" s="1">
        <v>4.1900000000000004</v>
      </c>
      <c r="N31" s="1" t="s">
        <v>76</v>
      </c>
      <c r="O31" s="1">
        <v>20</v>
      </c>
      <c r="P31" s="1">
        <f t="shared" ref="P31:P37" si="13">IF(ring&gt;$AC$95-1,IF(MATCH(VLOOKUP(diam,$A$96:$AS$191,29),O$31:O$37,-1)=T31,1,0))+IF(ring&gt;$AD$95-1,IF(MATCH(VLOOKUP(diam,$A$96:$AY$191,30),O$31:O$37,-1)=T31,1,0))+IF(ring&gt;$AE$95-1,IF(MATCH(VLOOKUP(diam,$A$96:$AS$191,31),O$31:O$37,-1)=T31,1,0))+IF(ring&gt;$AF$95-1,IF(MATCH(VLOOKUP(diam,$A$96:$AS$191,32),O$31:O$37,-1)=T31,1,0))+IF(ring&gt;$AG$95-1,IF(MATCH(VLOOKUP(diam,$A$96:$AS$191,33),O$31:O$37,-1)=T31,1,0))+IF(ring&gt;$AH$95-1,IF(MATCH(VLOOKUP(diam,$A$96:$AS$191,34),O$31:O$37,-1)=T31,1,0))+IF(ring&gt;$AI$95-1,IF(MATCH(VLOOKUP(diam,$A$96:$AS$191,35),O$31:O$37,-1)=T31,1,0))+IF(ring&gt;$AJ$95-1,IF(MATCH(VLOOKUP(diam,$A$96:$AS$191,36),O$31:O$37,-1)=T31,1,0))+IF(ring&gt;$AK$95-1,IF(MATCH(VLOOKUP(diam,$A$96:$AS$191,37),O$31:O$37,-1)=T31,1,0))+IF(ring&gt;$AL$95-1,IF(MATCH(VLOOKUP(diam,$A$96:$AS$191,38),O$31:O$37,-1)=T31,1,0))+IF(ring&gt;$AM$95-1,IF(MATCH(VLOOKUP(diam,$A$96:$AS$191,39),O$31:O$37,-1)=T31,1,0))+IF(ring&gt;$AN$95-1,IF(MATCH(VLOOKUP(diam,$A$96:$AS$191,40),O$31:O$37,-1)=T31,1,0))+IF(ring&gt;$AO$95-1,IF(MATCH(VLOOKUP(diam,$A$96:$AS$191,41),O$31:O$37,-1)=T31,1,0))+IF(ring&gt;$AP$95-1,IF(MATCH(VLOOKUP(diam,$A$96:$AS$191,42),O$31:O$37,-1)=T31,1,0))+IF(ring&gt;$AQ$95-1,IF(MATCH(VLOOKUP(diam,$A$96:$AS$191,43),O$31:O$37,-1)=T31,1,0))+IF(ring&gt;$AR$95-1,IF(MATCH(VLOOKUP(diam,$A$96:$AS$191,44),O$31:O$37,-1)=T31,1,0))+IF(ring&gt;$AS$95-1,IF(MATCH(VLOOKUP(diam,$A$96:$AS$191,45),O$31:O$37,-1)=T31,1,0))+IF(ring&gt;$AT$95-1,IF(MATCH(VLOOKUP(diam,$A$96:$AY$191,46),O$31:O$37,-1)=T31,1,0))+IF(ring&gt;$AU$95-1,IF(MATCH(VLOOKUP(diam,$A$96:$AY$191,47),O$31:O$37,-1)=T31,1,0))+IF(ring&gt;$AV$95-1,IF(MATCH(VLOOKUP(diam,$A$96:$AY$191,48),O$31:O$37,-1)=T31,1,0))+IF(ring&gt;$AX$95-1,IF(MATCH(VLOOKUP(diam,$A$96:$AY$191,49),O$31:O$37,-1)=T31,1,0))+IF(ring&gt;$AY$95-1,IF(MATCH(VLOOKUP(diam,$A$96:$AY$191,50),O$31:O$37,-1)=T31,1,0))+IF(ring&gt;$AZ$95-1,IF(MATCH(VLOOKUP(diam,$A$96:$AY$191,51),O$31:O$37,-1)=T31,1,0))</f>
        <v>0</v>
      </c>
      <c r="Q31" s="1">
        <f>$R$5*P31*M31*25</f>
        <v>0</v>
      </c>
      <c r="R31" s="1">
        <f>$R$5*P31*L31*25</f>
        <v>0</v>
      </c>
      <c r="T31" s="1">
        <v>1</v>
      </c>
      <c r="V31" s="1">
        <f>P31*20.106193</f>
        <v>0</v>
      </c>
      <c r="W31" s="1">
        <f>SUM(R31:R37)</f>
        <v>247626.3648138424</v>
      </c>
      <c r="X31" s="1">
        <f>SUM(V31:V37)</f>
        <v>462.44243900000004</v>
      </c>
      <c r="BF31" s="93"/>
      <c r="BG31" s="93"/>
      <c r="BH31" s="93">
        <v>1.45</v>
      </c>
      <c r="BI31" s="157">
        <f t="shared" si="12"/>
        <v>0.99249999999999972</v>
      </c>
      <c r="BJ31" s="93">
        <v>20</v>
      </c>
      <c r="BK31" s="160">
        <f t="shared" si="5"/>
        <v>0.99249999999999972</v>
      </c>
      <c r="BL31" s="93"/>
      <c r="BO31"/>
      <c r="BP31"/>
      <c r="BQ31"/>
      <c r="BR31"/>
      <c r="BS31"/>
      <c r="BT31" s="182">
        <v>20</v>
      </c>
      <c r="BU31" s="184">
        <v>712.41</v>
      </c>
    </row>
    <row r="32" spans="1:73" s="1" customFormat="1">
      <c r="A32" s="3"/>
      <c r="C32" s="1" t="s">
        <v>29</v>
      </c>
      <c r="D32" s="1" t="s">
        <v>26</v>
      </c>
      <c r="E32" s="1" t="s">
        <v>30</v>
      </c>
      <c r="F32" s="1" t="s">
        <v>904</v>
      </c>
      <c r="G32" s="1" t="s">
        <v>905</v>
      </c>
      <c r="H32" s="1">
        <v>5900</v>
      </c>
      <c r="I32" s="1">
        <v>3.65</v>
      </c>
      <c r="J32" s="1">
        <v>0.51</v>
      </c>
      <c r="K32" s="1">
        <v>0.05</v>
      </c>
      <c r="L32" s="1">
        <v>4.21</v>
      </c>
      <c r="M32" s="1">
        <v>4.97</v>
      </c>
      <c r="N32" s="1" t="s">
        <v>76</v>
      </c>
      <c r="O32" s="1">
        <v>18</v>
      </c>
      <c r="P32" s="1">
        <f t="shared" si="13"/>
        <v>0</v>
      </c>
      <c r="Q32" s="1">
        <f t="shared" ref="Q32:Q37" si="14">$R$5*P32*M32*25</f>
        <v>0</v>
      </c>
      <c r="R32" s="1">
        <f t="shared" ref="R32:R37" si="15">$R$5*P32*L32*25</f>
        <v>0</v>
      </c>
      <c r="T32" s="1">
        <v>2</v>
      </c>
      <c r="V32" s="1">
        <f t="shared" ref="V32:V37" si="16">P32*20.106193</f>
        <v>0</v>
      </c>
      <c r="BF32" s="93"/>
      <c r="BG32" s="93"/>
      <c r="BH32" s="93">
        <v>1.5</v>
      </c>
      <c r="BI32" s="157">
        <f t="shared" si="12"/>
        <v>0.99099999999999966</v>
      </c>
      <c r="BJ32" s="93">
        <v>21</v>
      </c>
      <c r="BK32" s="160">
        <f t="shared" si="5"/>
        <v>0.99099999999999966</v>
      </c>
      <c r="BL32" s="93"/>
      <c r="BO32"/>
      <c r="BP32"/>
      <c r="BQ32"/>
      <c r="BR32"/>
      <c r="BS32"/>
      <c r="BT32" s="182">
        <v>25</v>
      </c>
      <c r="BU32" s="184">
        <v>989.6</v>
      </c>
    </row>
    <row r="33" spans="1:73" s="1" customFormat="1">
      <c r="A33" s="3"/>
      <c r="C33" s="1" t="s">
        <v>31</v>
      </c>
      <c r="D33" s="1" t="s">
        <v>26</v>
      </c>
      <c r="E33" s="1" t="s">
        <v>32</v>
      </c>
      <c r="F33" s="1" t="s">
        <v>906</v>
      </c>
      <c r="G33" s="1" t="s">
        <v>907</v>
      </c>
      <c r="H33" s="1">
        <v>6000</v>
      </c>
      <c r="I33" s="1">
        <v>4.8899999999999997</v>
      </c>
      <c r="J33" s="1">
        <v>0.54</v>
      </c>
      <c r="K33" s="1">
        <v>0.05</v>
      </c>
      <c r="L33" s="1">
        <v>5.48</v>
      </c>
      <c r="M33" s="1">
        <v>6.4</v>
      </c>
      <c r="N33" s="1" t="s">
        <v>76</v>
      </c>
      <c r="O33" s="1">
        <v>16</v>
      </c>
      <c r="P33" s="1">
        <f t="shared" si="13"/>
        <v>0</v>
      </c>
      <c r="Q33" s="1">
        <f t="shared" si="14"/>
        <v>0</v>
      </c>
      <c r="R33" s="1">
        <f t="shared" si="15"/>
        <v>0</v>
      </c>
      <c r="T33" s="1">
        <v>3</v>
      </c>
      <c r="V33" s="1">
        <f t="shared" si="16"/>
        <v>0</v>
      </c>
      <c r="BF33" s="93"/>
      <c r="BG33" s="93"/>
      <c r="BH33" s="93">
        <v>1.55</v>
      </c>
      <c r="BI33" s="157">
        <f t="shared" si="12"/>
        <v>0.9894999999999996</v>
      </c>
      <c r="BJ33" s="93">
        <v>22</v>
      </c>
      <c r="BK33" s="160">
        <f t="shared" si="5"/>
        <v>0.9894999999999996</v>
      </c>
      <c r="BL33" s="93"/>
      <c r="BO33"/>
      <c r="BP33"/>
      <c r="BQ33"/>
      <c r="BR33"/>
      <c r="BS33"/>
      <c r="BT33" s="182">
        <v>30</v>
      </c>
      <c r="BU33" s="184">
        <v>1077.52</v>
      </c>
    </row>
    <row r="34" spans="1:73" s="1" customFormat="1">
      <c r="A34" s="3"/>
      <c r="C34" s="1" t="s">
        <v>714</v>
      </c>
      <c r="D34" s="1" t="s">
        <v>26</v>
      </c>
      <c r="E34" s="1" t="s">
        <v>715</v>
      </c>
      <c r="I34" s="152">
        <f>$I$33*VLOOKUP(14,$Z$4:$AG$12,8)</f>
        <v>6.0454749034749033</v>
      </c>
      <c r="J34" s="1">
        <f>J33+(J33-J32)</f>
        <v>0.57000000000000006</v>
      </c>
      <c r="K34" s="1">
        <f>K33</f>
        <v>0.05</v>
      </c>
      <c r="L34" s="152">
        <f t="shared" ref="L34:L37" si="17">SUM(I34:K34)</f>
        <v>6.6654749034749035</v>
      </c>
      <c r="M34" s="152">
        <f>L34+(1+(L33/M33))</f>
        <v>8.5217249034749045</v>
      </c>
      <c r="N34" s="1" t="s">
        <v>76</v>
      </c>
      <c r="O34" s="1">
        <v>14</v>
      </c>
      <c r="P34" s="1">
        <f t="shared" si="13"/>
        <v>2</v>
      </c>
      <c r="Q34" s="1">
        <f t="shared" si="14"/>
        <v>14992.201477495171</v>
      </c>
      <c r="R34" s="1">
        <f t="shared" si="15"/>
        <v>11726.515914088581</v>
      </c>
      <c r="T34" s="1">
        <v>4</v>
      </c>
      <c r="V34" s="1">
        <f t="shared" si="16"/>
        <v>40.212386000000002</v>
      </c>
      <c r="BF34" s="93"/>
      <c r="BG34" s="93"/>
      <c r="BH34" s="93">
        <v>1.6</v>
      </c>
      <c r="BI34" s="157">
        <f t="shared" si="12"/>
        <v>0.98799999999999955</v>
      </c>
      <c r="BJ34" s="93">
        <v>23</v>
      </c>
      <c r="BK34" s="160">
        <f t="shared" si="5"/>
        <v>0.98799999999999955</v>
      </c>
      <c r="BL34" s="93"/>
      <c r="BO34"/>
      <c r="BP34"/>
      <c r="BQ34"/>
      <c r="BR34"/>
      <c r="BS34"/>
      <c r="BT34" s="182">
        <v>40</v>
      </c>
      <c r="BU34" s="184">
        <v>1405.41</v>
      </c>
    </row>
    <row r="35" spans="1:73" s="1" customFormat="1">
      <c r="A35" s="3"/>
      <c r="C35" s="1" t="s">
        <v>716</v>
      </c>
      <c r="D35" s="1" t="s">
        <v>26</v>
      </c>
      <c r="E35" s="1" t="s">
        <v>720</v>
      </c>
      <c r="I35" s="152">
        <f>$I$33*VLOOKUP(12,$Z$4:$AG$12,8)</f>
        <v>8.3488725868725862</v>
      </c>
      <c r="J35" s="1">
        <f t="shared" ref="J35:J37" si="18">J34+(J34-J33)</f>
        <v>0.60000000000000009</v>
      </c>
      <c r="K35" s="1">
        <f t="shared" ref="K35:K37" si="19">K34</f>
        <v>0.05</v>
      </c>
      <c r="L35" s="152">
        <f t="shared" si="17"/>
        <v>8.9988725868725865</v>
      </c>
      <c r="M35" s="152">
        <f t="shared" ref="M35:M37" si="20">L35+(1+(L34/M34))</f>
        <v>10.781046968112811</v>
      </c>
      <c r="N35" s="1" t="s">
        <v>76</v>
      </c>
      <c r="O35" s="1">
        <v>12</v>
      </c>
      <c r="P35" s="1">
        <f t="shared" si="13"/>
        <v>3</v>
      </c>
      <c r="Q35" s="1">
        <f t="shared" si="14"/>
        <v>28450.512680544965</v>
      </c>
      <c r="R35" s="1">
        <f t="shared" si="15"/>
        <v>23747.465287987976</v>
      </c>
      <c r="T35" s="1">
        <v>5</v>
      </c>
      <c r="V35" s="1">
        <f t="shared" si="16"/>
        <v>60.318579</v>
      </c>
      <c r="BF35" s="93"/>
      <c r="BG35" s="93"/>
      <c r="BH35" s="93">
        <v>1.65</v>
      </c>
      <c r="BI35" s="157">
        <f t="shared" si="12"/>
        <v>0.98649999999999949</v>
      </c>
      <c r="BJ35" s="93">
        <v>24</v>
      </c>
      <c r="BK35" s="160">
        <f t="shared" si="5"/>
        <v>0.98649999999999949</v>
      </c>
      <c r="BL35" s="93"/>
      <c r="BO35"/>
      <c r="BP35"/>
      <c r="BQ35"/>
      <c r="BR35"/>
      <c r="BS35"/>
      <c r="BT35" s="182">
        <v>50</v>
      </c>
      <c r="BU35" s="184">
        <v>1796.93</v>
      </c>
    </row>
    <row r="36" spans="1:73" s="1" customFormat="1">
      <c r="A36" s="3"/>
      <c r="C36" s="1" t="s">
        <v>717</v>
      </c>
      <c r="D36" s="1" t="s">
        <v>26</v>
      </c>
      <c r="E36" s="1" t="s">
        <v>721</v>
      </c>
      <c r="I36" s="152">
        <f>$I$33*VLOOKUP(10,$Z$4:$AG$12,8)</f>
        <v>10.644718146718148</v>
      </c>
      <c r="J36" s="1">
        <f t="shared" si="18"/>
        <v>0.63000000000000012</v>
      </c>
      <c r="K36" s="1">
        <f t="shared" si="19"/>
        <v>0.05</v>
      </c>
      <c r="L36" s="152">
        <f t="shared" si="17"/>
        <v>11.324718146718149</v>
      </c>
      <c r="M36" s="152">
        <f t="shared" si="20"/>
        <v>13.159411902666772</v>
      </c>
      <c r="N36" s="1" t="s">
        <v>76</v>
      </c>
      <c r="O36" s="1">
        <v>10</v>
      </c>
      <c r="P36" s="1">
        <f t="shared" si="13"/>
        <v>2</v>
      </c>
      <c r="Q36" s="1">
        <f t="shared" si="14"/>
        <v>23151.246585028806</v>
      </c>
      <c r="R36" s="1">
        <f t="shared" si="15"/>
        <v>19923.484746874663</v>
      </c>
      <c r="T36" s="1">
        <v>6</v>
      </c>
      <c r="V36" s="1">
        <f t="shared" si="16"/>
        <v>40.212386000000002</v>
      </c>
      <c r="BF36" s="93"/>
      <c r="BG36" s="93"/>
      <c r="BH36" s="93">
        <v>1.7</v>
      </c>
      <c r="BI36" s="159">
        <f t="shared" ref="BI36:BI41" si="21">BI35-(BI$32-BI$42)/10</f>
        <v>0.98139999999999949</v>
      </c>
      <c r="BJ36" s="93">
        <v>25</v>
      </c>
      <c r="BK36" s="160">
        <f t="shared" si="5"/>
        <v>0.98139999999999949</v>
      </c>
      <c r="BL36" s="93"/>
      <c r="BO36" s="1" t="s">
        <v>845</v>
      </c>
    </row>
    <row r="37" spans="1:73" s="1" customFormat="1">
      <c r="A37" s="3"/>
      <c r="C37" s="1" t="s">
        <v>718</v>
      </c>
      <c r="D37" s="1" t="s">
        <v>26</v>
      </c>
      <c r="E37" s="1" t="s">
        <v>722</v>
      </c>
      <c r="I37" s="152">
        <f>$I$33*VLOOKUP(8,$Z$4:$AG$12,8)</f>
        <v>12.94811583011583</v>
      </c>
      <c r="J37" s="1">
        <f t="shared" si="18"/>
        <v>0.66000000000000014</v>
      </c>
      <c r="K37" s="1">
        <f t="shared" si="19"/>
        <v>0.05</v>
      </c>
      <c r="L37" s="152">
        <f t="shared" si="17"/>
        <v>13.658115830115831</v>
      </c>
      <c r="M37" s="152">
        <f t="shared" si="20"/>
        <v>15.518695180506343</v>
      </c>
      <c r="N37" s="1" t="s">
        <v>76</v>
      </c>
      <c r="O37" s="1">
        <v>9</v>
      </c>
      <c r="P37" s="1">
        <f t="shared" si="13"/>
        <v>16</v>
      </c>
      <c r="Q37" s="1">
        <f t="shared" si="14"/>
        <v>218415.31610025367</v>
      </c>
      <c r="R37" s="1">
        <f t="shared" si="15"/>
        <v>192228.89886489118</v>
      </c>
      <c r="T37" s="1">
        <v>7</v>
      </c>
      <c r="V37" s="1">
        <f t="shared" si="16"/>
        <v>321.69908800000002</v>
      </c>
      <c r="BF37" s="93"/>
      <c r="BG37" s="93"/>
      <c r="BH37" s="93">
        <v>1.75</v>
      </c>
      <c r="BI37" s="159">
        <f t="shared" si="21"/>
        <v>0.9762999999999995</v>
      </c>
      <c r="BJ37" s="93">
        <v>26</v>
      </c>
      <c r="BK37" s="160">
        <f t="shared" si="5"/>
        <v>0.9762999999999995</v>
      </c>
      <c r="BL37" s="93"/>
    </row>
    <row r="38" spans="1:73" s="1" customFormat="1">
      <c r="A38" s="3"/>
      <c r="C38" s="1" t="s">
        <v>103</v>
      </c>
      <c r="D38" s="1" t="s">
        <v>21</v>
      </c>
      <c r="E38" s="1" t="s">
        <v>104</v>
      </c>
      <c r="F38" s="1" t="s">
        <v>908</v>
      </c>
      <c r="G38" s="1" t="s">
        <v>909</v>
      </c>
      <c r="H38" s="1">
        <v>570</v>
      </c>
      <c r="I38" s="1">
        <v>5.2</v>
      </c>
      <c r="J38" s="1">
        <v>0.95</v>
      </c>
      <c r="K38" s="1">
        <v>0</v>
      </c>
      <c r="L38" s="1">
        <v>6.15</v>
      </c>
      <c r="M38" s="1">
        <v>7.39</v>
      </c>
      <c r="N38" s="1" t="s">
        <v>40</v>
      </c>
      <c r="O38" s="1" t="s">
        <v>105</v>
      </c>
      <c r="P38" s="1">
        <f>(10/12)*2+(32/12)</f>
        <v>4.333333333333333</v>
      </c>
      <c r="Q38" s="1">
        <f t="shared" ref="Q38" si="22">sheet*P38*M38</f>
        <v>28244.579999999994</v>
      </c>
      <c r="R38" s="1">
        <f t="shared" ref="R38" si="23">sheet*P38*L38</f>
        <v>23505.3</v>
      </c>
      <c r="BF38" s="93"/>
      <c r="BG38" s="93"/>
      <c r="BH38" s="93">
        <v>1.8</v>
      </c>
      <c r="BI38" s="159">
        <f t="shared" si="21"/>
        <v>0.97119999999999951</v>
      </c>
      <c r="BJ38" s="93">
        <v>27</v>
      </c>
      <c r="BK38" s="160">
        <f t="shared" si="5"/>
        <v>0.97119999999999951</v>
      </c>
      <c r="BL38" s="93"/>
    </row>
    <row r="39" spans="1:73" s="1" customFormat="1">
      <c r="A39" s="3" t="s">
        <v>33</v>
      </c>
      <c r="B39" s="1" t="s">
        <v>33</v>
      </c>
      <c r="C39" s="1" t="s">
        <v>34</v>
      </c>
      <c r="D39" s="1" t="s">
        <v>5</v>
      </c>
      <c r="E39" s="1" t="s">
        <v>86</v>
      </c>
      <c r="F39" s="1" t="s">
        <v>910</v>
      </c>
      <c r="G39" s="1" t="s">
        <v>911</v>
      </c>
      <c r="H39" s="1">
        <v>6020</v>
      </c>
      <c r="I39" s="1">
        <v>1.42</v>
      </c>
      <c r="J39" s="1">
        <v>3.2</v>
      </c>
      <c r="K39" s="1">
        <v>0</v>
      </c>
      <c r="L39" s="1">
        <v>4.62</v>
      </c>
      <c r="M39" s="1">
        <v>6.52</v>
      </c>
      <c r="N39" s="1" t="s">
        <v>87</v>
      </c>
      <c r="O39" s="1" t="s">
        <v>82</v>
      </c>
      <c r="P39" s="1">
        <f>6*(sheet/ring)</f>
        <v>211.68</v>
      </c>
      <c r="Q39" s="1">
        <f>P39*M39</f>
        <v>1380.1535999999999</v>
      </c>
      <c r="R39" s="1">
        <f>P39*L39</f>
        <v>977.96160000000009</v>
      </c>
      <c r="BF39" s="93"/>
      <c r="BG39" s="93"/>
      <c r="BH39" s="93">
        <v>1.85</v>
      </c>
      <c r="BI39" s="159">
        <f t="shared" si="21"/>
        <v>0.96609999999999951</v>
      </c>
      <c r="BJ39" s="93">
        <v>28</v>
      </c>
      <c r="BK39" s="160">
        <f t="shared" si="5"/>
        <v>0.96609999999999951</v>
      </c>
      <c r="BL39" s="93"/>
    </row>
    <row r="40" spans="1:73" s="1" customFormat="1">
      <c r="A40" s="3"/>
      <c r="C40" s="1" t="s">
        <v>22</v>
      </c>
      <c r="D40" s="1" t="s">
        <v>5</v>
      </c>
      <c r="E40" s="13" t="s">
        <v>102</v>
      </c>
      <c r="F40" s="1" t="s">
        <v>900</v>
      </c>
      <c r="G40" s="1" t="s">
        <v>901</v>
      </c>
      <c r="H40" s="1">
        <v>600</v>
      </c>
      <c r="I40" s="1">
        <v>0.19</v>
      </c>
      <c r="J40" s="1">
        <v>2.75</v>
      </c>
      <c r="K40" s="1">
        <v>0</v>
      </c>
      <c r="L40" s="1">
        <v>2.94</v>
      </c>
      <c r="M40" s="1">
        <v>5.1100000000000003</v>
      </c>
      <c r="N40" s="1" t="s">
        <v>87</v>
      </c>
      <c r="O40" s="1" t="s">
        <v>82</v>
      </c>
      <c r="P40" s="1">
        <f>6*(sheet/ring)</f>
        <v>211.68</v>
      </c>
      <c r="Q40" s="23">
        <f>P40*M40</f>
        <v>1081.6848</v>
      </c>
      <c r="R40" s="23">
        <f>P40*L40</f>
        <v>622.33920000000001</v>
      </c>
      <c r="BF40" s="93"/>
      <c r="BG40" s="93"/>
      <c r="BH40" s="93">
        <v>1.9</v>
      </c>
      <c r="BI40" s="159">
        <f t="shared" si="21"/>
        <v>0.96099999999999952</v>
      </c>
      <c r="BJ40" s="93">
        <v>29</v>
      </c>
      <c r="BK40" s="160">
        <f t="shared" si="5"/>
        <v>0.96099999999999952</v>
      </c>
      <c r="BL40" s="93"/>
    </row>
    <row r="41" spans="1:73" s="1" customFormat="1">
      <c r="A41" s="3"/>
      <c r="C41" s="1" t="s">
        <v>36</v>
      </c>
      <c r="D41" s="1" t="s">
        <v>21</v>
      </c>
      <c r="E41" s="1" t="s">
        <v>37</v>
      </c>
      <c r="F41" s="1" t="s">
        <v>912</v>
      </c>
      <c r="G41" s="1" t="s">
        <v>913</v>
      </c>
      <c r="H41" s="1">
        <v>1060</v>
      </c>
      <c r="I41" s="1">
        <v>5.45</v>
      </c>
      <c r="J41" s="1">
        <v>6.7</v>
      </c>
      <c r="K41" s="1">
        <v>0</v>
      </c>
      <c r="L41" s="1">
        <v>12.15</v>
      </c>
      <c r="M41" s="1">
        <v>16.100000000000001</v>
      </c>
      <c r="N41" s="1" t="s">
        <v>93</v>
      </c>
      <c r="P41" s="1">
        <f>PI()*(1/2)</f>
        <v>1.5707963267948966</v>
      </c>
      <c r="Q41" s="22">
        <f>P41*diam*M41</f>
        <v>2655.4311904467731</v>
      </c>
      <c r="R41" s="22">
        <f>P41*diam*L41</f>
        <v>2003.9434139085895</v>
      </c>
      <c r="BF41" s="93"/>
      <c r="BG41" s="93"/>
      <c r="BH41" s="93">
        <v>1.95</v>
      </c>
      <c r="BI41" s="159">
        <f t="shared" si="21"/>
        <v>0.95589999999999953</v>
      </c>
      <c r="BJ41" s="93">
        <v>30</v>
      </c>
      <c r="BK41" s="160">
        <f t="shared" si="5"/>
        <v>0.95589999999999953</v>
      </c>
      <c r="BL41" s="93"/>
    </row>
    <row r="42" spans="1:73" s="1" customFormat="1">
      <c r="A42" s="3"/>
      <c r="C42" s="1" t="s">
        <v>39</v>
      </c>
      <c r="D42" s="1" t="s">
        <v>5</v>
      </c>
      <c r="E42" s="13" t="s">
        <v>89</v>
      </c>
      <c r="F42" s="1" t="s">
        <v>914</v>
      </c>
      <c r="G42" s="1" t="s">
        <v>915</v>
      </c>
      <c r="H42" s="1">
        <v>4909</v>
      </c>
      <c r="I42" s="1">
        <v>14.5</v>
      </c>
      <c r="J42" s="1">
        <v>3.9</v>
      </c>
      <c r="K42" s="1">
        <v>0</v>
      </c>
      <c r="L42" s="1">
        <v>18.399999999999999</v>
      </c>
      <c r="M42" s="1">
        <v>21.8</v>
      </c>
      <c r="N42" s="1" t="s">
        <v>88</v>
      </c>
      <c r="O42" s="1" t="s">
        <v>82</v>
      </c>
      <c r="P42" s="1">
        <f>1*(sheet/ring)</f>
        <v>35.28</v>
      </c>
      <c r="Q42" s="1">
        <f t="shared" ref="Q42:Q46" si="24">P42*M42</f>
        <v>769.10400000000004</v>
      </c>
      <c r="R42" s="1">
        <f t="shared" ref="R42:R46" si="25">P42*L42</f>
        <v>649.15199999999993</v>
      </c>
      <c r="BF42" s="93"/>
      <c r="BG42" s="93"/>
      <c r="BH42" s="93">
        <v>2</v>
      </c>
      <c r="BI42" s="93">
        <v>0.94</v>
      </c>
      <c r="BJ42" s="93">
        <v>31</v>
      </c>
      <c r="BK42" s="160">
        <f t="shared" si="5"/>
        <v>0.94</v>
      </c>
      <c r="BL42" s="93"/>
    </row>
    <row r="43" spans="1:73" s="1" customFormat="1">
      <c r="A43" s="3"/>
      <c r="C43" s="1" t="s">
        <v>38</v>
      </c>
      <c r="D43" s="1" t="s">
        <v>26</v>
      </c>
      <c r="E43" s="1" t="s">
        <v>84</v>
      </c>
      <c r="F43" s="1" t="s">
        <v>916</v>
      </c>
      <c r="G43" s="1" t="s">
        <v>917</v>
      </c>
      <c r="H43" s="1">
        <v>4700</v>
      </c>
      <c r="I43" s="1">
        <v>12.9</v>
      </c>
      <c r="J43" s="1">
        <v>0.97</v>
      </c>
      <c r="K43" s="1">
        <v>0.09</v>
      </c>
      <c r="L43" s="1">
        <v>13.96</v>
      </c>
      <c r="M43" s="1">
        <v>15.98</v>
      </c>
      <c r="N43" s="1" t="s">
        <v>83</v>
      </c>
      <c r="P43" s="1">
        <f>(20/12)*PI()*(20/12)</f>
        <v>8.7266462599716483</v>
      </c>
      <c r="Q43" s="1">
        <f t="shared" si="24"/>
        <v>139.45180723434694</v>
      </c>
      <c r="R43" s="1">
        <f t="shared" si="25"/>
        <v>121.82398178920421</v>
      </c>
      <c r="BF43" s="93"/>
      <c r="BG43" s="93"/>
      <c r="BH43" s="93">
        <v>2.0499999999999998</v>
      </c>
      <c r="BI43" s="159">
        <f t="shared" ref="BI43:BI51" si="26">BI42-(BI$42-BI$71)/10</f>
        <v>0.9385</v>
      </c>
      <c r="BJ43" s="93">
        <v>32</v>
      </c>
      <c r="BK43" s="160">
        <f t="shared" si="5"/>
        <v>0.9385</v>
      </c>
      <c r="BL43" s="93"/>
    </row>
    <row r="44" spans="1:73" s="1" customFormat="1">
      <c r="A44" s="3"/>
      <c r="C44" s="1" t="s">
        <v>41</v>
      </c>
      <c r="D44" s="1" t="s">
        <v>5</v>
      </c>
      <c r="E44" s="1" t="s">
        <v>42</v>
      </c>
      <c r="F44" s="1" t="s">
        <v>918</v>
      </c>
      <c r="G44" s="1" t="s">
        <v>919</v>
      </c>
      <c r="H44" s="1">
        <v>520</v>
      </c>
      <c r="I44" s="1">
        <v>595</v>
      </c>
      <c r="J44" s="1">
        <v>126</v>
      </c>
      <c r="K44" s="1">
        <v>0</v>
      </c>
      <c r="L44" s="1">
        <v>721</v>
      </c>
      <c r="M44" s="1">
        <v>850</v>
      </c>
      <c r="N44" s="1" t="s">
        <v>35</v>
      </c>
      <c r="P44" s="1">
        <f>1</f>
        <v>1</v>
      </c>
      <c r="Q44" s="1">
        <f t="shared" si="24"/>
        <v>850</v>
      </c>
      <c r="R44" s="1">
        <f t="shared" si="25"/>
        <v>721</v>
      </c>
      <c r="BF44" s="93"/>
      <c r="BG44" s="93"/>
      <c r="BH44" s="93">
        <v>2.1</v>
      </c>
      <c r="BI44" s="159">
        <f t="shared" si="26"/>
        <v>0.93700000000000006</v>
      </c>
      <c r="BJ44" s="93">
        <v>33</v>
      </c>
      <c r="BK44" s="160">
        <f t="shared" si="5"/>
        <v>0.93700000000000006</v>
      </c>
      <c r="BL44" s="93"/>
    </row>
    <row r="45" spans="1:73" s="1" customFormat="1">
      <c r="A45" s="3"/>
      <c r="C45" s="1" t="s">
        <v>43</v>
      </c>
      <c r="E45" s="1" t="s">
        <v>44</v>
      </c>
      <c r="F45" s="1" t="s">
        <v>920</v>
      </c>
      <c r="G45" s="1" t="s">
        <v>921</v>
      </c>
      <c r="H45" s="1">
        <v>100</v>
      </c>
      <c r="I45" s="1">
        <v>31</v>
      </c>
      <c r="J45" s="1">
        <v>13.7</v>
      </c>
      <c r="K45" s="1">
        <v>0</v>
      </c>
      <c r="L45" s="1">
        <v>44.7</v>
      </c>
      <c r="M45" s="1">
        <v>57.5</v>
      </c>
      <c r="N45" s="1" t="s">
        <v>106</v>
      </c>
      <c r="P45" s="1">
        <f>0.5*(sheet/ring)</f>
        <v>17.64</v>
      </c>
      <c r="Q45" s="1">
        <f t="shared" si="24"/>
        <v>1014.3000000000001</v>
      </c>
      <c r="R45" s="1">
        <f t="shared" si="25"/>
        <v>788.50800000000004</v>
      </c>
      <c r="BF45" s="93"/>
      <c r="BG45" s="93"/>
      <c r="BH45" s="93">
        <v>2.15</v>
      </c>
      <c r="BI45" s="159">
        <f t="shared" si="26"/>
        <v>0.93550000000000011</v>
      </c>
      <c r="BJ45" s="93">
        <v>34</v>
      </c>
      <c r="BK45" s="160">
        <f t="shared" si="5"/>
        <v>0.93550000000000011</v>
      </c>
      <c r="BL45" s="93"/>
    </row>
    <row r="46" spans="1:73" s="1" customFormat="1">
      <c r="A46" s="3"/>
      <c r="C46" s="1" t="s">
        <v>46</v>
      </c>
      <c r="D46" s="1" t="s">
        <v>21</v>
      </c>
      <c r="E46" s="1" t="s">
        <v>20</v>
      </c>
      <c r="F46" s="1" t="s">
        <v>922</v>
      </c>
      <c r="G46" s="1" t="s">
        <v>923</v>
      </c>
      <c r="H46" s="1">
        <v>4120</v>
      </c>
      <c r="I46" s="1">
        <v>6.75</v>
      </c>
      <c r="J46" s="1">
        <v>5.95</v>
      </c>
      <c r="K46" s="1">
        <v>0</v>
      </c>
      <c r="L46" s="1">
        <v>12.7</v>
      </c>
      <c r="M46" s="1">
        <v>16.649999999999999</v>
      </c>
      <c r="N46" s="1" t="s">
        <v>45</v>
      </c>
      <c r="P46" s="1">
        <f>Eave_height</f>
        <v>66.833333333333329</v>
      </c>
      <c r="Q46" s="1">
        <f t="shared" si="24"/>
        <v>1112.7749999999999</v>
      </c>
      <c r="R46" s="1">
        <f t="shared" si="25"/>
        <v>848.78333333333319</v>
      </c>
      <c r="BF46" s="93"/>
      <c r="BG46" s="93"/>
      <c r="BH46" s="93">
        <v>2.2000000000000002</v>
      </c>
      <c r="BI46" s="159">
        <f t="shared" si="26"/>
        <v>0.93400000000000016</v>
      </c>
      <c r="BJ46" s="93">
        <v>35</v>
      </c>
      <c r="BK46" s="160">
        <f t="shared" si="5"/>
        <v>0.93400000000000016</v>
      </c>
      <c r="BL46" s="93"/>
    </row>
    <row r="47" spans="1:73" s="1" customFormat="1">
      <c r="A47" s="3"/>
      <c r="C47" s="1" t="s">
        <v>52</v>
      </c>
      <c r="D47" s="1" t="s">
        <v>26</v>
      </c>
      <c r="E47" s="1" t="s">
        <v>53</v>
      </c>
      <c r="F47" s="1" t="s">
        <v>924</v>
      </c>
      <c r="G47" s="1" t="s">
        <v>925</v>
      </c>
      <c r="H47" s="1">
        <v>920</v>
      </c>
      <c r="I47" s="1">
        <v>4.32</v>
      </c>
      <c r="J47" s="1">
        <v>1.33</v>
      </c>
      <c r="K47" s="1">
        <v>0</v>
      </c>
      <c r="L47" s="1">
        <v>5.65</v>
      </c>
      <c r="M47" s="1">
        <v>6.8</v>
      </c>
      <c r="N47" s="1" t="s">
        <v>85</v>
      </c>
      <c r="P47" s="1">
        <f>PI()*0.5*diam*VLOOKUP(diam,A96:C191,2)</f>
        <v>9806.9407759746427</v>
      </c>
      <c r="Q47" s="1">
        <f>P47*M47</f>
        <v>66687.197276627572</v>
      </c>
      <c r="R47" s="1">
        <f>P47*L47</f>
        <v>55409.215384256735</v>
      </c>
      <c r="BF47" s="93"/>
      <c r="BG47" s="93"/>
      <c r="BH47" s="93">
        <v>2.25</v>
      </c>
      <c r="BI47" s="159">
        <f t="shared" si="26"/>
        <v>0.93250000000000022</v>
      </c>
      <c r="BJ47" s="93">
        <v>36</v>
      </c>
      <c r="BK47" s="160">
        <f t="shared" si="5"/>
        <v>0.93250000000000022</v>
      </c>
      <c r="BL47" s="93"/>
    </row>
    <row r="48" spans="1:73" s="1" customFormat="1">
      <c r="A48" s="3" t="s">
        <v>270</v>
      </c>
      <c r="C48" s="1" t="s">
        <v>54</v>
      </c>
      <c r="D48" s="1" t="s">
        <v>5</v>
      </c>
      <c r="E48" s="1" t="s">
        <v>55</v>
      </c>
      <c r="F48" s="1" t="s">
        <v>926</v>
      </c>
      <c r="G48" s="1" t="s">
        <v>927</v>
      </c>
      <c r="H48" s="1">
        <v>6300</v>
      </c>
      <c r="I48" s="1">
        <v>120</v>
      </c>
      <c r="J48" s="1">
        <v>40</v>
      </c>
      <c r="K48" s="1">
        <v>0</v>
      </c>
      <c r="L48" s="1">
        <v>160</v>
      </c>
      <c r="M48" s="1">
        <v>194</v>
      </c>
      <c r="P48" s="1">
        <v>1</v>
      </c>
      <c r="Q48" s="1">
        <f>P48*M48</f>
        <v>194</v>
      </c>
      <c r="R48" s="1">
        <f>P48*L48</f>
        <v>160</v>
      </c>
      <c r="BF48" s="93"/>
      <c r="BG48" s="93"/>
      <c r="BH48" s="93">
        <v>2.2999999999999998</v>
      </c>
      <c r="BI48" s="159">
        <f t="shared" si="26"/>
        <v>0.93100000000000027</v>
      </c>
      <c r="BJ48" s="93">
        <v>37</v>
      </c>
      <c r="BK48" s="160">
        <f t="shared" si="5"/>
        <v>0.93100000000000027</v>
      </c>
      <c r="BL48" s="93"/>
    </row>
    <row r="49" spans="1:64" s="1" customFormat="1">
      <c r="C49" s="1" t="s">
        <v>47</v>
      </c>
      <c r="D49" s="1" t="s">
        <v>48</v>
      </c>
      <c r="E49" s="1" t="s">
        <v>49</v>
      </c>
      <c r="F49" s="24" t="s">
        <v>928</v>
      </c>
      <c r="I49" s="1">
        <v>48.75</v>
      </c>
      <c r="L49" s="1">
        <f t="shared" ref="L49:L72" si="27">SUM(I49:K49)</f>
        <v>48.75</v>
      </c>
      <c r="M49" s="1">
        <f>L49*1.1</f>
        <v>53.625000000000007</v>
      </c>
      <c r="N49" s="1" t="s">
        <v>51</v>
      </c>
      <c r="P49" s="1">
        <f>VLOOKUP(A3,$A$96:$E$191,5)</f>
        <v>18.977272727271945</v>
      </c>
      <c r="Q49" s="1">
        <f>Q50+P49*(I3/71)*'Templete (2009) '!Eave_height</f>
        <v>2511.3935125906219</v>
      </c>
      <c r="R49" s="1">
        <f>R50+P49*(I3/71)*'Templete (2009) '!Eave_height</f>
        <v>2504.527315407523</v>
      </c>
      <c r="BF49" s="93"/>
      <c r="BG49" s="93"/>
      <c r="BH49" s="93">
        <v>2.35</v>
      </c>
      <c r="BI49" s="159">
        <f t="shared" si="26"/>
        <v>0.92950000000000033</v>
      </c>
      <c r="BJ49" s="93">
        <v>38</v>
      </c>
      <c r="BK49" s="160">
        <f t="shared" si="5"/>
        <v>0.92950000000000033</v>
      </c>
      <c r="BL49" s="93"/>
    </row>
    <row r="50" spans="1:64" s="1" customFormat="1">
      <c r="D50" s="1" t="s">
        <v>48</v>
      </c>
      <c r="E50" s="1" t="s">
        <v>50</v>
      </c>
      <c r="F50" s="24" t="s">
        <v>928</v>
      </c>
      <c r="I50" s="1">
        <v>48.75</v>
      </c>
      <c r="L50" s="1">
        <f t="shared" si="27"/>
        <v>48.75</v>
      </c>
      <c r="M50" s="1">
        <f>L50*1.1</f>
        <v>53.625000000000007</v>
      </c>
      <c r="N50" s="1" t="s">
        <v>51</v>
      </c>
      <c r="P50" s="1">
        <v>6.9</v>
      </c>
      <c r="Q50" s="1">
        <f>Eave_height*P50*(I3/71)+M50*(I3/71)</f>
        <v>725.03521126760552</v>
      </c>
      <c r="R50" s="1">
        <f>Eave_height*P50*(I3/71)+L50*(I3/71)</f>
        <v>718.1690140845069</v>
      </c>
      <c r="BF50" s="93"/>
      <c r="BG50" s="93"/>
      <c r="BH50" s="93">
        <v>2.4</v>
      </c>
      <c r="BI50" s="159">
        <f t="shared" si="26"/>
        <v>0.92800000000000038</v>
      </c>
      <c r="BJ50" s="93">
        <v>39</v>
      </c>
      <c r="BK50" s="160">
        <f t="shared" si="5"/>
        <v>0.92800000000000038</v>
      </c>
      <c r="BL50" s="93"/>
    </row>
    <row r="51" spans="1:64" s="1" customFormat="1">
      <c r="A51" s="3" t="s">
        <v>544</v>
      </c>
      <c r="C51" s="1" t="s">
        <v>421</v>
      </c>
      <c r="D51" s="1" t="s">
        <v>21</v>
      </c>
      <c r="E51" s="1" t="s">
        <v>847</v>
      </c>
      <c r="F51" s="24" t="s">
        <v>846</v>
      </c>
      <c r="G51" s="24" t="s">
        <v>846</v>
      </c>
      <c r="H51" s="24" t="s">
        <v>846</v>
      </c>
      <c r="I51" s="1">
        <v>108</v>
      </c>
      <c r="L51" s="1">
        <f t="shared" si="27"/>
        <v>108</v>
      </c>
      <c r="M51" s="1">
        <f>L51*1.1</f>
        <v>118.80000000000001</v>
      </c>
      <c r="N51" s="1" t="s">
        <v>110</v>
      </c>
      <c r="P51" s="1">
        <f>IF(BT8&gt;0,VLOOKUP(ROUND((diam/2)+2.3,0),$BJ$95:$BN$191,2),0)</f>
        <v>0</v>
      </c>
      <c r="Q51" s="1">
        <f>P51*1.1</f>
        <v>0</v>
      </c>
      <c r="R51" s="1">
        <f>P51</f>
        <v>0</v>
      </c>
      <c r="BF51" s="93"/>
      <c r="BG51" s="93"/>
      <c r="BH51" s="93">
        <v>2.4500000000000002</v>
      </c>
      <c r="BI51" s="159">
        <f t="shared" si="26"/>
        <v>0.92650000000000043</v>
      </c>
      <c r="BJ51" s="93">
        <v>40</v>
      </c>
      <c r="BK51" s="160">
        <f t="shared" si="5"/>
        <v>0.92650000000000043</v>
      </c>
      <c r="BL51" s="93"/>
    </row>
    <row r="52" spans="1:64" s="1" customFormat="1">
      <c r="A52" s="3"/>
      <c r="D52" s="1" t="s">
        <v>21</v>
      </c>
      <c r="E52" s="1" t="s">
        <v>848</v>
      </c>
      <c r="F52" s="24" t="s">
        <v>846</v>
      </c>
      <c r="G52" s="24" t="s">
        <v>846</v>
      </c>
      <c r="H52" s="24" t="s">
        <v>846</v>
      </c>
      <c r="I52" s="1">
        <v>153</v>
      </c>
      <c r="L52" s="1">
        <f t="shared" si="27"/>
        <v>153</v>
      </c>
      <c r="M52" s="1">
        <f t="shared" ref="M52:M54" si="28">L52*1.1</f>
        <v>168.3</v>
      </c>
      <c r="N52" s="1" t="s">
        <v>110</v>
      </c>
      <c r="P52" s="1">
        <f>IF(BT9&gt;0,VLOOKUP(ROUND((diam/2)+2.3,0),$BJ$95:$BN$191,3),0)</f>
        <v>0</v>
      </c>
      <c r="Q52" s="1">
        <f t="shared" ref="Q52:Q53" si="29">P52*1.1</f>
        <v>0</v>
      </c>
      <c r="R52" s="1">
        <f t="shared" ref="R52:R54" si="30">P52</f>
        <v>0</v>
      </c>
      <c r="BF52" s="93"/>
      <c r="BG52" s="93"/>
      <c r="BH52" s="93"/>
      <c r="BI52" s="159"/>
      <c r="BJ52" s="93"/>
      <c r="BK52" s="160"/>
      <c r="BL52" s="93"/>
    </row>
    <row r="53" spans="1:64" s="1" customFormat="1">
      <c r="A53" s="3"/>
      <c r="D53" s="1" t="s">
        <v>21</v>
      </c>
      <c r="E53" s="1" t="s">
        <v>849</v>
      </c>
      <c r="F53" s="24" t="s">
        <v>846</v>
      </c>
      <c r="G53" s="24" t="s">
        <v>846</v>
      </c>
      <c r="H53" s="24" t="s">
        <v>846</v>
      </c>
      <c r="I53" s="1">
        <v>338</v>
      </c>
      <c r="L53" s="1">
        <f t="shared" si="27"/>
        <v>338</v>
      </c>
      <c r="M53" s="1">
        <f t="shared" si="28"/>
        <v>371.8</v>
      </c>
      <c r="N53" s="1" t="s">
        <v>110</v>
      </c>
      <c r="P53" s="1">
        <f>IF(BT10&gt;0,VLOOKUP(ROUND((diam/2)+2.3,0),$BJ$95:$BN$191,4),0)</f>
        <v>0</v>
      </c>
      <c r="Q53" s="1">
        <f t="shared" si="29"/>
        <v>0</v>
      </c>
      <c r="R53" s="1">
        <f t="shared" si="30"/>
        <v>0</v>
      </c>
      <c r="BF53" s="93"/>
      <c r="BG53" s="93"/>
      <c r="BH53" s="93"/>
      <c r="BI53" s="159"/>
      <c r="BJ53" s="93"/>
      <c r="BK53" s="160"/>
      <c r="BL53" s="93"/>
    </row>
    <row r="54" spans="1:64" s="1" customFormat="1">
      <c r="A54" s="3"/>
      <c r="D54" s="1" t="s">
        <v>21</v>
      </c>
      <c r="E54" s="1" t="s">
        <v>850</v>
      </c>
      <c r="F54" s="24" t="s">
        <v>846</v>
      </c>
      <c r="G54" s="24" t="s">
        <v>846</v>
      </c>
      <c r="H54" s="24" t="s">
        <v>846</v>
      </c>
      <c r="I54" s="1">
        <v>453</v>
      </c>
      <c r="L54" s="1">
        <f t="shared" si="27"/>
        <v>453</v>
      </c>
      <c r="M54" s="1">
        <f t="shared" si="28"/>
        <v>498.30000000000007</v>
      </c>
      <c r="N54" s="1" t="s">
        <v>110</v>
      </c>
      <c r="P54" s="1">
        <f>IF(BT11&gt;0,VLOOKUP(ROUND((diam/2)+2.3,0),$BJ$95:$BN$191,5),0)</f>
        <v>3919.0328358208953</v>
      </c>
      <c r="Q54" s="1">
        <f>P54*1.1</f>
        <v>4310.9361194029852</v>
      </c>
      <c r="R54" s="1">
        <f t="shared" si="30"/>
        <v>3919.0328358208953</v>
      </c>
      <c r="BF54" s="93"/>
      <c r="BG54" s="93"/>
      <c r="BH54" s="93"/>
      <c r="BI54" s="159"/>
      <c r="BJ54" s="93"/>
      <c r="BK54" s="160"/>
      <c r="BL54" s="93"/>
    </row>
    <row r="55" spans="1:64" s="1" customFormat="1">
      <c r="A55" s="3"/>
      <c r="C55" s="1" t="s">
        <v>851</v>
      </c>
      <c r="D55" s="1" t="s">
        <v>5</v>
      </c>
      <c r="E55" s="1" t="s">
        <v>852</v>
      </c>
      <c r="F55" s="24" t="s">
        <v>846</v>
      </c>
      <c r="G55" s="24" t="s">
        <v>846</v>
      </c>
      <c r="H55" s="24" t="s">
        <v>846</v>
      </c>
      <c r="I55" s="185">
        <v>103.95</v>
      </c>
      <c r="L55" s="1">
        <f t="shared" si="27"/>
        <v>103.95</v>
      </c>
      <c r="M55" s="1">
        <f>L55*1.1</f>
        <v>114.34500000000001</v>
      </c>
      <c r="N55" s="1" t="s">
        <v>110</v>
      </c>
      <c r="O55" s="182">
        <f>1/3</f>
        <v>0.33333333333333331</v>
      </c>
      <c r="P55" s="1">
        <f>IF($BW$5&gt;0.3333333,IF(MATCH(ROUND($BW$5,1),$O$55:$O$70,1)=T55,1,0),1)</f>
        <v>0</v>
      </c>
      <c r="Q55" s="1">
        <f>P55*M55</f>
        <v>0</v>
      </c>
      <c r="R55" s="1">
        <f>P55*L55</f>
        <v>0</v>
      </c>
      <c r="T55" s="1">
        <v>1</v>
      </c>
      <c r="BF55" s="93"/>
      <c r="BG55" s="93"/>
      <c r="BH55" s="93"/>
      <c r="BI55" s="159"/>
      <c r="BJ55" s="93"/>
      <c r="BK55" s="160"/>
      <c r="BL55" s="93"/>
    </row>
    <row r="56" spans="1:64" s="1" customFormat="1">
      <c r="A56" s="3"/>
      <c r="D56" s="1" t="s">
        <v>5</v>
      </c>
      <c r="E56" s="1" t="s">
        <v>853</v>
      </c>
      <c r="F56" s="24" t="s">
        <v>846</v>
      </c>
      <c r="G56" s="24" t="s">
        <v>846</v>
      </c>
      <c r="H56" s="24" t="s">
        <v>846</v>
      </c>
      <c r="I56" s="185">
        <v>109.95</v>
      </c>
      <c r="L56" s="1">
        <f t="shared" si="27"/>
        <v>109.95</v>
      </c>
      <c r="M56" s="1">
        <f t="shared" ref="M56:M70" si="31">L56*1.1</f>
        <v>120.94500000000001</v>
      </c>
      <c r="N56" s="1" t="s">
        <v>110</v>
      </c>
      <c r="O56" s="182">
        <f>1/2</f>
        <v>0.5</v>
      </c>
      <c r="P56" s="1">
        <f>IF($BW$5&gt;0.33333,IF(MATCH(ROUND($BW$5,1),$O$55:$O$70,1)=T56,1,0),0)</f>
        <v>0</v>
      </c>
      <c r="Q56" s="1">
        <f t="shared" ref="Q56:Q70" si="32">P56*M56</f>
        <v>0</v>
      </c>
      <c r="R56" s="1">
        <f t="shared" ref="R56:R70" si="33">P56*L56</f>
        <v>0</v>
      </c>
      <c r="T56" s="1">
        <v>2</v>
      </c>
      <c r="BF56" s="93"/>
      <c r="BG56" s="93"/>
      <c r="BH56" s="93"/>
      <c r="BI56" s="159"/>
      <c r="BJ56" s="93"/>
      <c r="BK56" s="160"/>
      <c r="BL56" s="93"/>
    </row>
    <row r="57" spans="1:64" s="1" customFormat="1">
      <c r="A57" s="3"/>
      <c r="D57" s="1" t="s">
        <v>5</v>
      </c>
      <c r="E57" s="1" t="s">
        <v>854</v>
      </c>
      <c r="F57" s="24" t="s">
        <v>846</v>
      </c>
      <c r="G57" s="24" t="s">
        <v>846</v>
      </c>
      <c r="H57" s="24" t="s">
        <v>846</v>
      </c>
      <c r="I57" s="185">
        <v>119.95</v>
      </c>
      <c r="L57" s="1">
        <f t="shared" si="27"/>
        <v>119.95</v>
      </c>
      <c r="M57" s="1">
        <f t="shared" si="31"/>
        <v>131.94500000000002</v>
      </c>
      <c r="N57" s="1" t="s">
        <v>110</v>
      </c>
      <c r="O57" s="182">
        <f>3/4</f>
        <v>0.75</v>
      </c>
      <c r="P57" s="1">
        <f t="shared" ref="P57:P70" si="34">IF($BW$5&gt;0.33333,IF(MATCH(ROUND($BW$5,1),$O$55:$O$70,1)=T57,1,0),0)</f>
        <v>0</v>
      </c>
      <c r="Q57" s="1">
        <f t="shared" si="32"/>
        <v>0</v>
      </c>
      <c r="R57" s="1">
        <f t="shared" si="33"/>
        <v>0</v>
      </c>
      <c r="T57" s="1">
        <v>3</v>
      </c>
      <c r="BF57" s="93"/>
      <c r="BG57" s="93"/>
      <c r="BH57" s="93"/>
      <c r="BI57" s="159"/>
      <c r="BJ57" s="93"/>
      <c r="BK57" s="160"/>
      <c r="BL57" s="93"/>
    </row>
    <row r="58" spans="1:64" s="1" customFormat="1">
      <c r="A58" s="3"/>
      <c r="D58" s="1" t="s">
        <v>5</v>
      </c>
      <c r="E58" s="1" t="s">
        <v>855</v>
      </c>
      <c r="F58" s="24" t="s">
        <v>846</v>
      </c>
      <c r="G58" s="24" t="s">
        <v>846</v>
      </c>
      <c r="H58" s="24" t="s">
        <v>846</v>
      </c>
      <c r="I58" s="185">
        <v>133.94999999999999</v>
      </c>
      <c r="L58" s="1">
        <f t="shared" si="27"/>
        <v>133.94999999999999</v>
      </c>
      <c r="M58" s="1">
        <f t="shared" si="31"/>
        <v>147.345</v>
      </c>
      <c r="N58" s="1" t="s">
        <v>110</v>
      </c>
      <c r="O58" s="182">
        <v>1</v>
      </c>
      <c r="P58" s="1">
        <f t="shared" si="34"/>
        <v>0</v>
      </c>
      <c r="Q58" s="1">
        <f t="shared" si="32"/>
        <v>0</v>
      </c>
      <c r="R58" s="1">
        <f t="shared" si="33"/>
        <v>0</v>
      </c>
      <c r="T58" s="1">
        <v>4</v>
      </c>
      <c r="BF58" s="93"/>
      <c r="BG58" s="93"/>
      <c r="BH58" s="93"/>
      <c r="BI58" s="159"/>
      <c r="BJ58" s="93"/>
      <c r="BK58" s="160"/>
      <c r="BL58" s="93"/>
    </row>
    <row r="59" spans="1:64" s="1" customFormat="1">
      <c r="A59" s="3"/>
      <c r="D59" s="1" t="s">
        <v>5</v>
      </c>
      <c r="E59" s="1" t="s">
        <v>856</v>
      </c>
      <c r="F59" s="24" t="s">
        <v>846</v>
      </c>
      <c r="G59" s="24" t="s">
        <v>846</v>
      </c>
      <c r="H59" s="24" t="s">
        <v>846</v>
      </c>
      <c r="I59" s="185">
        <v>169.95</v>
      </c>
      <c r="L59" s="1">
        <f t="shared" si="27"/>
        <v>169.95</v>
      </c>
      <c r="M59" s="1">
        <f t="shared" si="31"/>
        <v>186.94499999999999</v>
      </c>
      <c r="N59" s="1" t="s">
        <v>110</v>
      </c>
      <c r="O59" s="182">
        <v>1.5</v>
      </c>
      <c r="P59" s="1">
        <f t="shared" si="34"/>
        <v>0</v>
      </c>
      <c r="Q59" s="1">
        <f t="shared" si="32"/>
        <v>0</v>
      </c>
      <c r="R59" s="1">
        <f t="shared" si="33"/>
        <v>0</v>
      </c>
      <c r="T59" s="1">
        <v>5</v>
      </c>
      <c r="BF59" s="93"/>
      <c r="BG59" s="93"/>
      <c r="BH59" s="93"/>
      <c r="BI59" s="159"/>
      <c r="BJ59" s="93"/>
      <c r="BK59" s="160"/>
      <c r="BL59" s="93"/>
    </row>
    <row r="60" spans="1:64" s="1" customFormat="1">
      <c r="A60" s="3"/>
      <c r="D60" s="1" t="s">
        <v>5</v>
      </c>
      <c r="E60" s="1" t="s">
        <v>857</v>
      </c>
      <c r="F60" s="24" t="s">
        <v>846</v>
      </c>
      <c r="G60" s="24" t="s">
        <v>846</v>
      </c>
      <c r="H60" s="24" t="s">
        <v>846</v>
      </c>
      <c r="I60" s="185">
        <v>199.95</v>
      </c>
      <c r="L60" s="1">
        <f t="shared" si="27"/>
        <v>199.95</v>
      </c>
      <c r="M60" s="1">
        <f t="shared" si="31"/>
        <v>219.94499999999999</v>
      </c>
      <c r="N60" s="1" t="s">
        <v>110</v>
      </c>
      <c r="O60" s="182">
        <v>2</v>
      </c>
      <c r="P60" s="1">
        <f t="shared" si="34"/>
        <v>0</v>
      </c>
      <c r="Q60" s="1">
        <f t="shared" si="32"/>
        <v>0</v>
      </c>
      <c r="R60" s="1">
        <f t="shared" si="33"/>
        <v>0</v>
      </c>
      <c r="T60" s="1">
        <v>6</v>
      </c>
      <c r="BF60" s="93"/>
      <c r="BG60" s="93"/>
      <c r="BH60" s="93"/>
      <c r="BI60" s="159"/>
      <c r="BJ60" s="93"/>
      <c r="BK60" s="160"/>
      <c r="BL60" s="93"/>
    </row>
    <row r="61" spans="1:64" s="1" customFormat="1">
      <c r="A61" s="3"/>
      <c r="D61" s="1" t="s">
        <v>5</v>
      </c>
      <c r="E61" s="1" t="s">
        <v>858</v>
      </c>
      <c r="F61" s="24" t="s">
        <v>846</v>
      </c>
      <c r="G61" s="24" t="s">
        <v>846</v>
      </c>
      <c r="H61" s="24" t="s">
        <v>846</v>
      </c>
      <c r="I61" s="185">
        <v>246.24</v>
      </c>
      <c r="L61" s="1">
        <f t="shared" si="27"/>
        <v>246.24</v>
      </c>
      <c r="M61" s="1">
        <f t="shared" si="31"/>
        <v>270.86400000000003</v>
      </c>
      <c r="N61" s="1" t="s">
        <v>110</v>
      </c>
      <c r="O61" s="182">
        <v>3</v>
      </c>
      <c r="P61" s="1">
        <f t="shared" si="34"/>
        <v>0</v>
      </c>
      <c r="Q61" s="1">
        <f t="shared" si="32"/>
        <v>0</v>
      </c>
      <c r="R61" s="1">
        <f t="shared" si="33"/>
        <v>0</v>
      </c>
      <c r="T61" s="1">
        <v>7</v>
      </c>
      <c r="BF61" s="93"/>
      <c r="BG61" s="93"/>
      <c r="BH61" s="93"/>
      <c r="BI61" s="159"/>
      <c r="BJ61" s="93"/>
      <c r="BK61" s="160"/>
      <c r="BL61" s="93"/>
    </row>
    <row r="62" spans="1:64" s="1" customFormat="1">
      <c r="A62" s="3"/>
      <c r="D62" s="1" t="s">
        <v>5</v>
      </c>
      <c r="E62" s="1" t="s">
        <v>859</v>
      </c>
      <c r="F62" s="24" t="s">
        <v>846</v>
      </c>
      <c r="G62" s="24" t="s">
        <v>846</v>
      </c>
      <c r="H62" s="24" t="s">
        <v>846</v>
      </c>
      <c r="I62" s="185">
        <v>265.99</v>
      </c>
      <c r="L62" s="1">
        <f t="shared" si="27"/>
        <v>265.99</v>
      </c>
      <c r="M62" s="1">
        <f t="shared" si="31"/>
        <v>292.58900000000006</v>
      </c>
      <c r="N62" s="1" t="s">
        <v>110</v>
      </c>
      <c r="O62" s="182">
        <v>5</v>
      </c>
      <c r="P62" s="1">
        <f t="shared" si="34"/>
        <v>0</v>
      </c>
      <c r="Q62" s="1">
        <f t="shared" si="32"/>
        <v>0</v>
      </c>
      <c r="R62" s="1">
        <f t="shared" si="33"/>
        <v>0</v>
      </c>
      <c r="T62" s="1">
        <v>8</v>
      </c>
      <c r="BF62" s="93"/>
      <c r="BG62" s="93"/>
      <c r="BH62" s="93"/>
      <c r="BI62" s="159"/>
      <c r="BJ62" s="93"/>
      <c r="BK62" s="160"/>
      <c r="BL62" s="93"/>
    </row>
    <row r="63" spans="1:64" s="1" customFormat="1">
      <c r="A63" s="3"/>
      <c r="D63" s="1" t="s">
        <v>5</v>
      </c>
      <c r="E63" s="1" t="s">
        <v>860</v>
      </c>
      <c r="F63" s="24" t="s">
        <v>846</v>
      </c>
      <c r="G63" s="24" t="s">
        <v>846</v>
      </c>
      <c r="H63" s="24" t="s">
        <v>846</v>
      </c>
      <c r="I63" s="185">
        <v>335.31</v>
      </c>
      <c r="L63" s="1">
        <f t="shared" si="27"/>
        <v>335.31</v>
      </c>
      <c r="M63" s="1">
        <f t="shared" si="31"/>
        <v>368.84100000000001</v>
      </c>
      <c r="N63" s="1" t="s">
        <v>110</v>
      </c>
      <c r="O63" s="182">
        <v>7.5</v>
      </c>
      <c r="P63" s="1">
        <f t="shared" si="34"/>
        <v>0</v>
      </c>
      <c r="Q63" s="1">
        <f t="shared" si="32"/>
        <v>0</v>
      </c>
      <c r="R63" s="1">
        <f t="shared" si="33"/>
        <v>0</v>
      </c>
      <c r="T63" s="1">
        <v>9</v>
      </c>
      <c r="BF63" s="93"/>
      <c r="BG63" s="93"/>
      <c r="BH63" s="93"/>
      <c r="BI63" s="159"/>
      <c r="BJ63" s="93"/>
      <c r="BK63" s="160"/>
      <c r="BL63" s="93"/>
    </row>
    <row r="64" spans="1:64" s="1" customFormat="1">
      <c r="A64" s="3"/>
      <c r="D64" s="1" t="s">
        <v>5</v>
      </c>
      <c r="E64" s="1" t="s">
        <v>861</v>
      </c>
      <c r="F64" s="24" t="s">
        <v>846</v>
      </c>
      <c r="G64" s="24" t="s">
        <v>846</v>
      </c>
      <c r="H64" s="24" t="s">
        <v>846</v>
      </c>
      <c r="I64" s="185">
        <v>422.78</v>
      </c>
      <c r="L64" s="1">
        <f t="shared" si="27"/>
        <v>422.78</v>
      </c>
      <c r="M64" s="1">
        <f t="shared" si="31"/>
        <v>465.05799999999999</v>
      </c>
      <c r="N64" s="1" t="s">
        <v>110</v>
      </c>
      <c r="O64" s="182">
        <v>10</v>
      </c>
      <c r="P64" s="1">
        <f t="shared" si="34"/>
        <v>1</v>
      </c>
      <c r="Q64" s="1">
        <f t="shared" si="32"/>
        <v>465.05799999999999</v>
      </c>
      <c r="R64" s="1">
        <f t="shared" si="33"/>
        <v>422.78</v>
      </c>
      <c r="T64" s="1">
        <v>10</v>
      </c>
      <c r="BF64" s="93"/>
      <c r="BG64" s="93"/>
      <c r="BH64" s="93"/>
      <c r="BI64" s="159"/>
      <c r="BJ64" s="93"/>
      <c r="BK64" s="160"/>
      <c r="BL64" s="93"/>
    </row>
    <row r="65" spans="1:64" s="1" customFormat="1">
      <c r="A65" s="3"/>
      <c r="D65" s="1" t="s">
        <v>5</v>
      </c>
      <c r="E65" s="1" t="s">
        <v>862</v>
      </c>
      <c r="F65" s="24" t="s">
        <v>846</v>
      </c>
      <c r="G65" s="24" t="s">
        <v>846</v>
      </c>
      <c r="H65" s="24" t="s">
        <v>846</v>
      </c>
      <c r="I65" s="185">
        <v>627.19000000000005</v>
      </c>
      <c r="L65" s="1">
        <f t="shared" si="27"/>
        <v>627.19000000000005</v>
      </c>
      <c r="M65" s="1">
        <f t="shared" si="31"/>
        <v>689.90900000000011</v>
      </c>
      <c r="N65" s="1" t="s">
        <v>110</v>
      </c>
      <c r="O65" s="182">
        <v>15</v>
      </c>
      <c r="P65" s="1">
        <f t="shared" si="34"/>
        <v>0</v>
      </c>
      <c r="Q65" s="1">
        <f t="shared" si="32"/>
        <v>0</v>
      </c>
      <c r="R65" s="1">
        <f t="shared" si="33"/>
        <v>0</v>
      </c>
      <c r="T65" s="1">
        <v>11</v>
      </c>
      <c r="BF65" s="93"/>
      <c r="BG65" s="93"/>
      <c r="BH65" s="93"/>
      <c r="BI65" s="159"/>
      <c r="BJ65" s="93"/>
      <c r="BK65" s="160"/>
      <c r="BL65" s="93"/>
    </row>
    <row r="66" spans="1:64" s="1" customFormat="1">
      <c r="A66" s="3"/>
      <c r="D66" s="1" t="s">
        <v>5</v>
      </c>
      <c r="E66" s="1" t="s">
        <v>863</v>
      </c>
      <c r="F66" s="24" t="s">
        <v>846</v>
      </c>
      <c r="G66" s="24" t="s">
        <v>846</v>
      </c>
      <c r="H66" s="24" t="s">
        <v>846</v>
      </c>
      <c r="I66" s="185">
        <v>712.41</v>
      </c>
      <c r="L66" s="1">
        <f t="shared" si="27"/>
        <v>712.41</v>
      </c>
      <c r="M66" s="1">
        <f t="shared" si="31"/>
        <v>783.65100000000007</v>
      </c>
      <c r="N66" s="1" t="s">
        <v>110</v>
      </c>
      <c r="O66" s="182">
        <v>20</v>
      </c>
      <c r="P66" s="1">
        <f t="shared" si="34"/>
        <v>0</v>
      </c>
      <c r="Q66" s="1">
        <f t="shared" si="32"/>
        <v>0</v>
      </c>
      <c r="R66" s="1">
        <f t="shared" si="33"/>
        <v>0</v>
      </c>
      <c r="T66" s="1">
        <v>12</v>
      </c>
      <c r="BF66" s="93"/>
      <c r="BG66" s="93"/>
      <c r="BH66" s="93"/>
      <c r="BI66" s="159"/>
      <c r="BJ66" s="93"/>
      <c r="BK66" s="160"/>
      <c r="BL66" s="93"/>
    </row>
    <row r="67" spans="1:64" s="1" customFormat="1">
      <c r="A67" s="3"/>
      <c r="D67" s="1" t="s">
        <v>5</v>
      </c>
      <c r="E67" s="1" t="s">
        <v>864</v>
      </c>
      <c r="F67" s="24" t="s">
        <v>846</v>
      </c>
      <c r="G67" s="24" t="s">
        <v>846</v>
      </c>
      <c r="H67" s="24" t="s">
        <v>846</v>
      </c>
      <c r="I67" s="185">
        <v>989.6</v>
      </c>
      <c r="L67" s="1">
        <f t="shared" si="27"/>
        <v>989.6</v>
      </c>
      <c r="M67" s="1">
        <f t="shared" si="31"/>
        <v>1088.5600000000002</v>
      </c>
      <c r="N67" s="1" t="s">
        <v>110</v>
      </c>
      <c r="O67" s="182">
        <v>25</v>
      </c>
      <c r="P67" s="1">
        <f t="shared" si="34"/>
        <v>0</v>
      </c>
      <c r="Q67" s="1">
        <f t="shared" si="32"/>
        <v>0</v>
      </c>
      <c r="R67" s="1">
        <f t="shared" si="33"/>
        <v>0</v>
      </c>
      <c r="T67" s="1">
        <v>13</v>
      </c>
      <c r="BF67" s="93"/>
      <c r="BG67" s="93"/>
      <c r="BH67" s="93"/>
      <c r="BI67" s="159"/>
      <c r="BJ67" s="93"/>
      <c r="BK67" s="160"/>
      <c r="BL67" s="93"/>
    </row>
    <row r="68" spans="1:64" s="1" customFormat="1">
      <c r="A68" s="3"/>
      <c r="D68" s="1" t="s">
        <v>5</v>
      </c>
      <c r="E68" s="1" t="s">
        <v>865</v>
      </c>
      <c r="F68" s="24" t="s">
        <v>846</v>
      </c>
      <c r="G68" s="24" t="s">
        <v>846</v>
      </c>
      <c r="H68" s="24" t="s">
        <v>846</v>
      </c>
      <c r="I68" s="185">
        <v>1077.52</v>
      </c>
      <c r="L68" s="1">
        <f t="shared" si="27"/>
        <v>1077.52</v>
      </c>
      <c r="M68" s="1">
        <f t="shared" si="31"/>
        <v>1185.2720000000002</v>
      </c>
      <c r="N68" s="1" t="s">
        <v>110</v>
      </c>
      <c r="O68" s="182">
        <v>30</v>
      </c>
      <c r="P68" s="1">
        <f t="shared" si="34"/>
        <v>0</v>
      </c>
      <c r="Q68" s="1">
        <f t="shared" si="32"/>
        <v>0</v>
      </c>
      <c r="R68" s="1">
        <f t="shared" si="33"/>
        <v>0</v>
      </c>
      <c r="T68" s="1">
        <v>14</v>
      </c>
      <c r="BF68" s="93"/>
      <c r="BG68" s="93"/>
      <c r="BH68" s="93"/>
      <c r="BI68" s="159"/>
      <c r="BJ68" s="93"/>
      <c r="BK68" s="160"/>
      <c r="BL68" s="93"/>
    </row>
    <row r="69" spans="1:64" s="1" customFormat="1">
      <c r="A69" s="3"/>
      <c r="D69" s="1" t="s">
        <v>5</v>
      </c>
      <c r="E69" s="1" t="s">
        <v>866</v>
      </c>
      <c r="F69" s="24" t="s">
        <v>846</v>
      </c>
      <c r="G69" s="24" t="s">
        <v>846</v>
      </c>
      <c r="H69" s="24" t="s">
        <v>846</v>
      </c>
      <c r="I69" s="185">
        <v>1405.41</v>
      </c>
      <c r="L69" s="1">
        <f t="shared" si="27"/>
        <v>1405.41</v>
      </c>
      <c r="M69" s="1">
        <f t="shared" si="31"/>
        <v>1545.9510000000002</v>
      </c>
      <c r="N69" s="1" t="s">
        <v>110</v>
      </c>
      <c r="O69" s="182">
        <v>40</v>
      </c>
      <c r="P69" s="1">
        <f t="shared" si="34"/>
        <v>0</v>
      </c>
      <c r="Q69" s="1">
        <f t="shared" si="32"/>
        <v>0</v>
      </c>
      <c r="R69" s="1">
        <f t="shared" si="33"/>
        <v>0</v>
      </c>
      <c r="T69" s="1">
        <v>15</v>
      </c>
      <c r="BF69" s="93"/>
      <c r="BG69" s="93"/>
      <c r="BH69" s="93"/>
      <c r="BI69" s="159"/>
      <c r="BJ69" s="93"/>
      <c r="BK69" s="160"/>
      <c r="BL69" s="93"/>
    </row>
    <row r="70" spans="1:64" s="1" customFormat="1">
      <c r="A70" s="3"/>
      <c r="D70" s="1" t="s">
        <v>5</v>
      </c>
      <c r="E70" s="1" t="s">
        <v>867</v>
      </c>
      <c r="F70" s="24" t="s">
        <v>846</v>
      </c>
      <c r="G70" s="24" t="s">
        <v>846</v>
      </c>
      <c r="H70" s="24" t="s">
        <v>846</v>
      </c>
      <c r="I70" s="185">
        <v>1796.93</v>
      </c>
      <c r="L70" s="1">
        <f t="shared" si="27"/>
        <v>1796.93</v>
      </c>
      <c r="M70" s="1">
        <f t="shared" si="31"/>
        <v>1976.6230000000003</v>
      </c>
      <c r="N70" s="1" t="s">
        <v>110</v>
      </c>
      <c r="O70" s="182">
        <v>50</v>
      </c>
      <c r="P70" s="1">
        <f t="shared" si="34"/>
        <v>0</v>
      </c>
      <c r="Q70" s="1">
        <f t="shared" si="32"/>
        <v>0</v>
      </c>
      <c r="R70" s="1">
        <f t="shared" si="33"/>
        <v>0</v>
      </c>
      <c r="T70" s="1">
        <v>16</v>
      </c>
      <c r="BF70" s="93"/>
      <c r="BG70" s="93"/>
      <c r="BH70" s="93"/>
      <c r="BI70" s="159"/>
      <c r="BJ70" s="93"/>
      <c r="BK70" s="160"/>
      <c r="BL70" s="93"/>
    </row>
    <row r="71" spans="1:64" s="1" customFormat="1">
      <c r="C71" s="1" t="s">
        <v>114</v>
      </c>
      <c r="D71" s="1" t="s">
        <v>21</v>
      </c>
      <c r="E71" s="1" t="s">
        <v>111</v>
      </c>
      <c r="F71" s="24" t="s">
        <v>776</v>
      </c>
      <c r="I71" s="1">
        <f>SUM(R55:R70)</f>
        <v>422.78</v>
      </c>
      <c r="L71" s="1">
        <f t="shared" si="27"/>
        <v>422.78</v>
      </c>
      <c r="M71" s="1">
        <f>L71*1.1</f>
        <v>465.05799999999999</v>
      </c>
      <c r="N71" s="1" t="s">
        <v>110</v>
      </c>
      <c r="P71" s="1">
        <f>VLOOKUP(A3,$A$96:$H$191,7)</f>
        <v>909.09090909098325</v>
      </c>
      <c r="Q71" s="1">
        <f>M71*(I3/71)+P71*(I3/71)</f>
        <v>1935.4209987196946</v>
      </c>
      <c r="R71" s="1">
        <f>L71*(I3/71)+P71*(I3/71)</f>
        <v>1875.8745198464551</v>
      </c>
      <c r="BF71" s="93"/>
      <c r="BG71" s="93"/>
      <c r="BH71" s="93">
        <v>2.5</v>
      </c>
      <c r="BI71" s="93">
        <v>0.92500000000000004</v>
      </c>
      <c r="BJ71" s="93">
        <v>41</v>
      </c>
      <c r="BK71" s="160">
        <f t="shared" si="5"/>
        <v>0.92500000000000004</v>
      </c>
      <c r="BL71" s="93"/>
    </row>
    <row r="72" spans="1:64" s="1" customFormat="1">
      <c r="C72" s="1" t="s">
        <v>115</v>
      </c>
      <c r="D72" s="1" t="s">
        <v>21</v>
      </c>
      <c r="E72" s="1" t="s">
        <v>111</v>
      </c>
      <c r="F72" s="24" t="s">
        <v>776</v>
      </c>
      <c r="I72" s="1">
        <f>ROUND(R71,0)</f>
        <v>1876</v>
      </c>
      <c r="L72" s="1">
        <f t="shared" si="27"/>
        <v>1876</v>
      </c>
      <c r="M72" s="1">
        <f>L72*1.1</f>
        <v>2063.6000000000004</v>
      </c>
      <c r="N72" s="1" t="s">
        <v>110</v>
      </c>
      <c r="P72" s="1">
        <f>VLOOKUP(A3,$A$96:$H$191,8)</f>
        <v>244.5454545454399</v>
      </c>
      <c r="Q72" s="1">
        <f>SUM(Q55:Q70)+Q71</f>
        <v>2400.4789987196946</v>
      </c>
      <c r="R72" s="1">
        <f>SUM(R55:R70)+R71</f>
        <v>2298.6545198464551</v>
      </c>
      <c r="V72" s="161">
        <f>ROUND($AK$3,1)</f>
        <v>105.7</v>
      </c>
      <c r="BF72" s="93"/>
      <c r="BG72" s="93"/>
      <c r="BH72" s="93">
        <v>2.5499999999999998</v>
      </c>
      <c r="BI72" s="159">
        <f>BI71-(BI$71-BI$81)/10</f>
        <v>0.92349999999999999</v>
      </c>
      <c r="BJ72" s="93">
        <v>42</v>
      </c>
      <c r="BK72" s="160">
        <f t="shared" si="5"/>
        <v>0.92349999999999999</v>
      </c>
      <c r="BL72" s="93"/>
    </row>
    <row r="73" spans="1:64" s="1" customFormat="1">
      <c r="A73" s="3" t="s">
        <v>612</v>
      </c>
      <c r="C73" s="1" t="s">
        <v>267</v>
      </c>
      <c r="D73" s="1" t="s">
        <v>5</v>
      </c>
      <c r="E73" s="1" t="s">
        <v>545</v>
      </c>
      <c r="F73" s="1" t="s">
        <v>929</v>
      </c>
      <c r="G73" s="1" t="s">
        <v>930</v>
      </c>
      <c r="H73" s="1">
        <v>1500</v>
      </c>
      <c r="I73" s="1">
        <v>1825</v>
      </c>
      <c r="J73" s="1">
        <v>241</v>
      </c>
      <c r="K73" s="1">
        <v>0</v>
      </c>
      <c r="L73" s="1">
        <v>2066</v>
      </c>
      <c r="M73" s="1">
        <v>2370</v>
      </c>
      <c r="N73" s="1" t="s">
        <v>565</v>
      </c>
      <c r="O73" s="1">
        <v>0.5</v>
      </c>
      <c r="P73" s="1">
        <f>IF(AK3&gt;0.5001,IF(MATCH(ROUND($AK$3,1),$O$73:$O$78,1)=T73,1,0),1)</f>
        <v>0</v>
      </c>
      <c r="Q73" s="1">
        <f>P73*M73</f>
        <v>0</v>
      </c>
      <c r="R73" s="1">
        <f>P73*L73</f>
        <v>0</v>
      </c>
      <c r="T73" s="1">
        <v>1</v>
      </c>
      <c r="AE73" s="1">
        <v>0.5</v>
      </c>
      <c r="AI73" s="162">
        <f>AE73*1000</f>
        <v>500</v>
      </c>
      <c r="BF73" s="93"/>
      <c r="BG73" s="93"/>
      <c r="BH73" s="93">
        <v>2.6</v>
      </c>
      <c r="BI73" s="159">
        <f t="shared" ref="BI73:BI80" si="35">BI72-(BI$71-BI$81)/10</f>
        <v>0.92199999999999993</v>
      </c>
      <c r="BJ73" s="93">
        <v>43</v>
      </c>
      <c r="BK73" s="160">
        <f t="shared" si="5"/>
        <v>0.92199999999999993</v>
      </c>
      <c r="BL73" s="93"/>
    </row>
    <row r="74" spans="1:64" s="1" customFormat="1">
      <c r="D74" s="1" t="s">
        <v>5</v>
      </c>
      <c r="E74" s="1" t="s">
        <v>546</v>
      </c>
      <c r="F74" s="1" t="s">
        <v>931</v>
      </c>
      <c r="G74" s="1" t="s">
        <v>932</v>
      </c>
      <c r="H74" s="1">
        <v>1520</v>
      </c>
      <c r="I74" s="1">
        <v>2100</v>
      </c>
      <c r="J74" s="1">
        <v>271</v>
      </c>
      <c r="K74" s="1">
        <v>0</v>
      </c>
      <c r="L74" s="1">
        <v>2371</v>
      </c>
      <c r="M74" s="1">
        <v>2715</v>
      </c>
      <c r="N74" s="1" t="s">
        <v>565</v>
      </c>
      <c r="O74" s="1">
        <v>1</v>
      </c>
      <c r="P74" s="1">
        <f>IF($AK$3&gt;0.5001,IF(MATCH(ROUND($AK$3,1),$O$73:$O$78,1)=T74,1,0),0)</f>
        <v>0</v>
      </c>
      <c r="Q74" s="1">
        <f t="shared" ref="Q74" si="36">P74*M74</f>
        <v>0</v>
      </c>
      <c r="R74" s="1">
        <f>P74*L74</f>
        <v>0</v>
      </c>
      <c r="T74" s="1">
        <v>2</v>
      </c>
      <c r="V74" s="1">
        <f>MATCH($W$72,$O$73:$O$78,-1)</f>
        <v>6</v>
      </c>
      <c r="AE74" s="1">
        <v>1</v>
      </c>
      <c r="AI74" s="162">
        <f>AE74*1000</f>
        <v>1000</v>
      </c>
      <c r="BF74" s="93"/>
      <c r="BG74" s="93"/>
      <c r="BH74" s="93">
        <v>2.65</v>
      </c>
      <c r="BI74" s="159">
        <f t="shared" si="35"/>
        <v>0.92049999999999987</v>
      </c>
      <c r="BJ74" s="93">
        <v>44</v>
      </c>
      <c r="BK74" s="160">
        <f t="shared" si="5"/>
        <v>0.92049999999999987</v>
      </c>
      <c r="BL74" s="93"/>
    </row>
    <row r="75" spans="1:64" s="1" customFormat="1">
      <c r="D75" s="1" t="s">
        <v>5</v>
      </c>
      <c r="E75" s="1" t="s">
        <v>555</v>
      </c>
      <c r="F75" s="1" t="s">
        <v>933</v>
      </c>
      <c r="G75" s="1" t="s">
        <v>934</v>
      </c>
      <c r="H75" s="1">
        <v>1540</v>
      </c>
      <c r="I75" s="1">
        <v>2675</v>
      </c>
      <c r="J75" s="1">
        <v>310</v>
      </c>
      <c r="K75" s="1">
        <v>0</v>
      </c>
      <c r="L75" s="1">
        <v>2985</v>
      </c>
      <c r="M75" s="1">
        <v>3400</v>
      </c>
      <c r="N75" s="1" t="s">
        <v>565</v>
      </c>
      <c r="O75" s="1">
        <v>3</v>
      </c>
      <c r="P75" s="1">
        <f>IF($AK$3&gt;0.5001,IF(MATCH(ROUND($AK$3,1),$O$73:$O$78,1)=T75,1,0),0)</f>
        <v>0</v>
      </c>
      <c r="Q75" s="1">
        <f t="shared" ref="Q75" si="37">P75*M75</f>
        <v>0</v>
      </c>
      <c r="R75" s="1">
        <f>P75*L75</f>
        <v>0</v>
      </c>
      <c r="T75" s="1">
        <v>3</v>
      </c>
      <c r="U75" s="163"/>
      <c r="AE75" s="1">
        <v>3</v>
      </c>
      <c r="AI75" s="162">
        <f t="shared" ref="AI75:AI84" si="38">AE75*1000</f>
        <v>3000</v>
      </c>
      <c r="BF75" s="93"/>
      <c r="BG75" s="93"/>
      <c r="BH75" s="93">
        <v>2.7</v>
      </c>
      <c r="BI75" s="159">
        <f t="shared" si="35"/>
        <v>0.91899999999999982</v>
      </c>
      <c r="BJ75" s="93">
        <v>45</v>
      </c>
      <c r="BK75" s="160">
        <f t="shared" si="5"/>
        <v>0.91899999999999982</v>
      </c>
      <c r="BL75" s="93"/>
    </row>
    <row r="76" spans="1:64" s="1" customFormat="1">
      <c r="D76" s="1" t="s">
        <v>5</v>
      </c>
      <c r="E76" s="1" t="s">
        <v>547</v>
      </c>
      <c r="F76" s="1" t="s">
        <v>935</v>
      </c>
      <c r="G76" s="1" t="s">
        <v>936</v>
      </c>
      <c r="H76" s="1">
        <v>80</v>
      </c>
      <c r="I76" s="1">
        <v>4875</v>
      </c>
      <c r="J76" s="1">
        <v>310</v>
      </c>
      <c r="K76" s="1">
        <v>0</v>
      </c>
      <c r="L76" s="1">
        <v>5185</v>
      </c>
      <c r="M76" s="1">
        <v>5850</v>
      </c>
      <c r="N76" s="1" t="s">
        <v>565</v>
      </c>
      <c r="O76" s="1">
        <v>5</v>
      </c>
      <c r="P76" s="1">
        <f>IF($AK$3&gt;0.5001,IF(MATCH(ROUND($AK$3,1),$O$73:$O$78,1)=T76,1,0),0)</f>
        <v>0</v>
      </c>
      <c r="Q76" s="1">
        <f>P76*M76</f>
        <v>0</v>
      </c>
      <c r="R76" s="1">
        <f>P76*L76</f>
        <v>0</v>
      </c>
      <c r="T76" s="1">
        <v>4</v>
      </c>
      <c r="AE76" s="1">
        <v>5</v>
      </c>
      <c r="AI76" s="162">
        <f t="shared" si="38"/>
        <v>5000</v>
      </c>
      <c r="BF76" s="93"/>
      <c r="BG76" s="93"/>
      <c r="BH76" s="93">
        <v>2.75</v>
      </c>
      <c r="BI76" s="159">
        <f t="shared" si="35"/>
        <v>0.91749999999999976</v>
      </c>
      <c r="BJ76" s="93">
        <v>46</v>
      </c>
      <c r="BK76" s="160">
        <f t="shared" si="5"/>
        <v>0.91749999999999976</v>
      </c>
      <c r="BL76" s="93"/>
    </row>
    <row r="77" spans="1:64" s="1" customFormat="1">
      <c r="D77" s="1" t="s">
        <v>5</v>
      </c>
      <c r="E77" s="1" t="s">
        <v>548</v>
      </c>
      <c r="F77" s="1" t="s">
        <v>937</v>
      </c>
      <c r="G77" s="1" t="s">
        <v>938</v>
      </c>
      <c r="H77" s="1">
        <v>100</v>
      </c>
      <c r="I77" s="1">
        <v>6075</v>
      </c>
      <c r="J77" s="1">
        <v>360</v>
      </c>
      <c r="K77" s="1">
        <v>0</v>
      </c>
      <c r="L77" s="1">
        <v>6435</v>
      </c>
      <c r="M77" s="1">
        <v>7225</v>
      </c>
      <c r="N77" s="1" t="s">
        <v>565</v>
      </c>
      <c r="O77" s="1">
        <v>7.5</v>
      </c>
      <c r="P77" s="1">
        <f>IF($AK$3&gt;0.5001,IF(MATCH(ROUND($AK$3,1),$O$73:$O$78,1)=T77,1,0),0)</f>
        <v>0</v>
      </c>
      <c r="Q77" s="1">
        <f t="shared" ref="Q77" si="39">P77*M77</f>
        <v>0</v>
      </c>
      <c r="R77" s="1">
        <f t="shared" ref="R77:R85" si="40">P77*L77</f>
        <v>0</v>
      </c>
      <c r="T77" s="1">
        <v>5</v>
      </c>
      <c r="AE77" s="1">
        <v>7.5</v>
      </c>
      <c r="AI77" s="162">
        <f t="shared" si="38"/>
        <v>7500</v>
      </c>
      <c r="BF77" s="93"/>
      <c r="BG77" s="93"/>
      <c r="BH77" s="93">
        <v>2.8</v>
      </c>
      <c r="BI77" s="159">
        <f t="shared" si="35"/>
        <v>0.9159999999999997</v>
      </c>
      <c r="BJ77" s="93">
        <v>47</v>
      </c>
      <c r="BK77" s="160">
        <f t="shared" si="5"/>
        <v>0.9159999999999997</v>
      </c>
      <c r="BL77" s="93"/>
    </row>
    <row r="78" spans="1:64" s="1" customFormat="1">
      <c r="D78" s="1" t="s">
        <v>5</v>
      </c>
      <c r="E78" s="1" t="s">
        <v>549</v>
      </c>
      <c r="F78" s="1" t="s">
        <v>939</v>
      </c>
      <c r="G78" s="1" t="s">
        <v>940</v>
      </c>
      <c r="H78" s="1">
        <v>120</v>
      </c>
      <c r="I78" s="1">
        <v>7650</v>
      </c>
      <c r="J78" s="1">
        <v>540</v>
      </c>
      <c r="K78" s="1">
        <v>0</v>
      </c>
      <c r="L78" s="1">
        <v>8190</v>
      </c>
      <c r="M78" s="1">
        <v>9255</v>
      </c>
      <c r="N78" s="1" t="s">
        <v>565</v>
      </c>
      <c r="O78" s="1">
        <v>10</v>
      </c>
      <c r="P78" s="1">
        <f>IF($AK$3&gt;10,$AK$3/10,0)</f>
        <v>10.567935118227281</v>
      </c>
      <c r="Q78" s="1">
        <f>P78*M78</f>
        <v>97806.239519193477</v>
      </c>
      <c r="R78" s="1">
        <f>P78*L78</f>
        <v>86551.388618281431</v>
      </c>
      <c r="T78" s="1">
        <v>6</v>
      </c>
      <c r="AE78" s="1">
        <v>10</v>
      </c>
      <c r="AI78" s="162">
        <f t="shared" si="38"/>
        <v>10000</v>
      </c>
      <c r="BF78" s="93"/>
      <c r="BG78" s="93"/>
      <c r="BH78" s="93">
        <v>2.85</v>
      </c>
      <c r="BI78" s="159">
        <f t="shared" si="35"/>
        <v>0.91449999999999965</v>
      </c>
      <c r="BJ78" s="93">
        <v>48</v>
      </c>
      <c r="BK78" s="160">
        <f t="shared" si="5"/>
        <v>0.91449999999999965</v>
      </c>
      <c r="BL78" s="93"/>
    </row>
    <row r="79" spans="1:64" s="1" customFormat="1">
      <c r="D79" s="1" t="s">
        <v>5</v>
      </c>
      <c r="E79" s="1" t="s">
        <v>550</v>
      </c>
      <c r="F79" s="1" t="s">
        <v>941</v>
      </c>
      <c r="G79" s="1" t="s">
        <v>942</v>
      </c>
      <c r="H79" s="1">
        <v>3520</v>
      </c>
      <c r="I79" s="1">
        <v>1525</v>
      </c>
      <c r="J79" s="1">
        <v>345</v>
      </c>
      <c r="K79" s="1">
        <v>0</v>
      </c>
      <c r="L79" s="1">
        <v>1870</v>
      </c>
      <c r="M79" s="1">
        <v>2230</v>
      </c>
      <c r="N79" s="1" t="s">
        <v>565</v>
      </c>
      <c r="O79" s="1">
        <v>0.5</v>
      </c>
      <c r="P79" s="1">
        <f>IF($AK$3&gt;0.5001,IF(MATCH(ROUND($AK$3,1),$O$79:$O$84,1)=T79,1,0),1)</f>
        <v>0</v>
      </c>
      <c r="Q79" s="1">
        <f t="shared" ref="Q79" si="41">P79*M79</f>
        <v>0</v>
      </c>
      <c r="R79" s="1">
        <f t="shared" ref="R79" si="42">P79*L79</f>
        <v>0</v>
      </c>
      <c r="T79" s="1">
        <v>1</v>
      </c>
      <c r="AE79" s="1">
        <v>0.5</v>
      </c>
      <c r="AI79" s="162">
        <f t="shared" si="38"/>
        <v>500</v>
      </c>
      <c r="BF79" s="93"/>
      <c r="BG79" s="93"/>
      <c r="BH79" s="93">
        <v>2.9</v>
      </c>
      <c r="BI79" s="159">
        <f t="shared" si="35"/>
        <v>0.91299999999999959</v>
      </c>
      <c r="BJ79" s="93">
        <v>49</v>
      </c>
      <c r="BK79" s="160">
        <f t="shared" si="5"/>
        <v>0.91299999999999959</v>
      </c>
      <c r="BL79" s="93"/>
    </row>
    <row r="80" spans="1:64" s="1" customFormat="1">
      <c r="D80" s="1" t="s">
        <v>5</v>
      </c>
      <c r="E80" s="1" t="s">
        <v>551</v>
      </c>
      <c r="F80" s="1" t="s">
        <v>943</v>
      </c>
      <c r="G80" s="1" t="s">
        <v>944</v>
      </c>
      <c r="H80" s="1">
        <v>3540</v>
      </c>
      <c r="I80" s="1">
        <v>1675</v>
      </c>
      <c r="J80" s="1">
        <v>435</v>
      </c>
      <c r="K80" s="1">
        <v>0</v>
      </c>
      <c r="L80" s="1">
        <v>2110</v>
      </c>
      <c r="M80" s="1">
        <v>2515</v>
      </c>
      <c r="N80" s="1" t="s">
        <v>565</v>
      </c>
      <c r="O80" s="1">
        <v>1</v>
      </c>
      <c r="P80" s="1">
        <f>IF($AK$3&gt;0.5001,IF(MATCH(ROUND($AK$3,1),$O$79:$O$84,1)=T80,1,0),0)</f>
        <v>0</v>
      </c>
      <c r="Q80" s="1">
        <f t="shared" ref="Q80:Q84" si="43">P80*M80</f>
        <v>0</v>
      </c>
      <c r="R80" s="1">
        <f t="shared" ref="R80:R84" si="44">P80*L80</f>
        <v>0</v>
      </c>
      <c r="T80" s="1">
        <v>2</v>
      </c>
      <c r="AE80" s="1">
        <v>1</v>
      </c>
      <c r="AI80" s="162">
        <f t="shared" si="38"/>
        <v>1000</v>
      </c>
      <c r="BF80" s="93"/>
      <c r="BG80" s="93"/>
      <c r="BH80" s="93">
        <v>2.95</v>
      </c>
      <c r="BI80" s="159">
        <f t="shared" si="35"/>
        <v>0.91149999999999953</v>
      </c>
      <c r="BJ80" s="93">
        <v>50</v>
      </c>
      <c r="BK80" s="160">
        <f t="shared" si="5"/>
        <v>0.91149999999999953</v>
      </c>
      <c r="BL80" s="93"/>
    </row>
    <row r="81" spans="1:67" s="1" customFormat="1">
      <c r="D81" s="1" t="s">
        <v>5</v>
      </c>
      <c r="E81" s="1" t="s">
        <v>552</v>
      </c>
      <c r="F81" s="1" t="s">
        <v>945</v>
      </c>
      <c r="G81" s="1" t="s">
        <v>946</v>
      </c>
      <c r="H81" s="1">
        <v>3560</v>
      </c>
      <c r="I81" s="1">
        <v>2350</v>
      </c>
      <c r="J81" s="1">
        <v>480</v>
      </c>
      <c r="K81" s="1">
        <v>0</v>
      </c>
      <c r="L81" s="1">
        <v>2830</v>
      </c>
      <c r="M81" s="1">
        <v>3310</v>
      </c>
      <c r="N81" s="1" t="s">
        <v>565</v>
      </c>
      <c r="O81" s="1">
        <v>3</v>
      </c>
      <c r="P81" s="1">
        <f>IF($AK$3&gt;0.5001,IF(MATCH(ROUND($AK$3,1),$O$79:$O$84,1)=T81,1,0),0)</f>
        <v>0</v>
      </c>
      <c r="Q81" s="1">
        <f t="shared" si="43"/>
        <v>0</v>
      </c>
      <c r="R81" s="1">
        <f t="shared" si="44"/>
        <v>0</v>
      </c>
      <c r="T81" s="1">
        <v>3</v>
      </c>
      <c r="AE81" s="1">
        <v>3</v>
      </c>
      <c r="AI81" s="162">
        <f t="shared" si="38"/>
        <v>3000</v>
      </c>
      <c r="BF81" s="93"/>
      <c r="BG81" s="93"/>
      <c r="BH81" s="93">
        <v>3</v>
      </c>
      <c r="BI81" s="93">
        <v>0.91</v>
      </c>
      <c r="BJ81" s="93">
        <v>51</v>
      </c>
      <c r="BK81" s="160">
        <f t="shared" si="5"/>
        <v>0.91</v>
      </c>
      <c r="BL81" s="93"/>
    </row>
    <row r="82" spans="1:67" s="1" customFormat="1">
      <c r="D82" s="1" t="s">
        <v>5</v>
      </c>
      <c r="E82" s="1" t="s">
        <v>556</v>
      </c>
      <c r="F82" s="24" t="s">
        <v>557</v>
      </c>
      <c r="I82" s="1">
        <f>ROUND(AVERAGE(I81,I83),0)</f>
        <v>2988</v>
      </c>
      <c r="J82" s="1">
        <f>ROUND(AVERAGE(J81,J83),0)</f>
        <v>550</v>
      </c>
      <c r="L82" s="1">
        <f>ROUND(AVERAGE(L81,L83),0)</f>
        <v>3538</v>
      </c>
      <c r="M82" s="1">
        <f>ROUND(AVERAGE(M81,M83),0)</f>
        <v>4128</v>
      </c>
      <c r="N82" s="1" t="s">
        <v>565</v>
      </c>
      <c r="O82" s="1">
        <v>5</v>
      </c>
      <c r="P82" s="1">
        <f>IF($AK$3&gt;0.5001,IF(MATCH(ROUND($AK$3,1),$O$79:$O$84,1)=T82,1,0),0)</f>
        <v>0</v>
      </c>
      <c r="Q82" s="1">
        <f t="shared" si="43"/>
        <v>0</v>
      </c>
      <c r="R82" s="1">
        <f t="shared" si="44"/>
        <v>0</v>
      </c>
      <c r="T82" s="1">
        <v>4</v>
      </c>
      <c r="AE82" s="1">
        <v>5</v>
      </c>
      <c r="AI82" s="162">
        <f t="shared" si="38"/>
        <v>5000</v>
      </c>
      <c r="BF82" s="93"/>
      <c r="BG82" s="93"/>
      <c r="BH82" s="93">
        <v>3.05</v>
      </c>
      <c r="BI82" s="93">
        <f>BI81-(BI$81-BI$91)/10</f>
        <v>0.90900000000000003</v>
      </c>
      <c r="BJ82" s="93">
        <v>52</v>
      </c>
      <c r="BK82" s="160">
        <f t="shared" si="5"/>
        <v>0.90900000000000003</v>
      </c>
      <c r="BL82" s="93"/>
    </row>
    <row r="83" spans="1:67" s="1" customFormat="1">
      <c r="D83" s="1" t="s">
        <v>5</v>
      </c>
      <c r="E83" s="1" t="s">
        <v>553</v>
      </c>
      <c r="F83" s="1" t="s">
        <v>947</v>
      </c>
      <c r="G83" s="1" t="s">
        <v>948</v>
      </c>
      <c r="H83" s="1">
        <v>3580</v>
      </c>
      <c r="I83" s="1">
        <v>3625</v>
      </c>
      <c r="J83" s="1">
        <v>620</v>
      </c>
      <c r="K83" s="1">
        <v>0</v>
      </c>
      <c r="L83" s="1">
        <v>4245</v>
      </c>
      <c r="M83" s="1">
        <v>4945</v>
      </c>
      <c r="N83" s="1" t="s">
        <v>565</v>
      </c>
      <c r="O83" s="1">
        <v>7.5</v>
      </c>
      <c r="P83" s="1">
        <f>IF($AK$3&gt;0.5001,IF(MATCH(ROUND($AK$3,1),$O$79:$O$84,1)=T83,1,0),0)</f>
        <v>0</v>
      </c>
      <c r="Q83" s="1">
        <f t="shared" si="43"/>
        <v>0</v>
      </c>
      <c r="R83" s="1">
        <f t="shared" si="44"/>
        <v>0</v>
      </c>
      <c r="T83" s="1">
        <v>5</v>
      </c>
      <c r="AE83" s="1">
        <v>7.5</v>
      </c>
      <c r="AI83" s="162">
        <f t="shared" si="38"/>
        <v>7500</v>
      </c>
      <c r="BF83" s="93"/>
      <c r="BG83" s="93"/>
      <c r="BH83" s="93">
        <v>3.1</v>
      </c>
      <c r="BI83" s="93">
        <f t="shared" ref="BI83:BI90" si="45">BI82-(BI$81-BI$91)/10</f>
        <v>0.90800000000000003</v>
      </c>
      <c r="BJ83" s="93">
        <v>53</v>
      </c>
      <c r="BK83" s="160">
        <f t="shared" si="5"/>
        <v>0.90800000000000003</v>
      </c>
      <c r="BL83" s="93"/>
    </row>
    <row r="84" spans="1:67" s="1" customFormat="1">
      <c r="D84" s="1" t="s">
        <v>5</v>
      </c>
      <c r="E84" s="1" t="s">
        <v>554</v>
      </c>
      <c r="F84" s="1" t="s">
        <v>949</v>
      </c>
      <c r="G84" s="1" t="s">
        <v>950</v>
      </c>
      <c r="H84" s="1">
        <v>3600</v>
      </c>
      <c r="I84" s="1">
        <v>4375</v>
      </c>
      <c r="J84" s="1">
        <v>870</v>
      </c>
      <c r="K84" s="1">
        <v>0</v>
      </c>
      <c r="L84" s="1">
        <v>5245</v>
      </c>
      <c r="M84" s="1">
        <v>6150</v>
      </c>
      <c r="N84" s="1" t="s">
        <v>565</v>
      </c>
      <c r="O84" s="1">
        <v>10</v>
      </c>
      <c r="P84" s="1">
        <f>IF($AK$3&gt;10,$AK$3/10,0)</f>
        <v>10.567935118227281</v>
      </c>
      <c r="Q84" s="1">
        <f t="shared" si="43"/>
        <v>64992.800977097773</v>
      </c>
      <c r="R84" s="1">
        <f t="shared" si="44"/>
        <v>55428.819695102087</v>
      </c>
      <c r="T84" s="1">
        <v>6</v>
      </c>
      <c r="AE84" s="1">
        <v>10</v>
      </c>
      <c r="AI84" s="162">
        <f t="shared" si="38"/>
        <v>10000</v>
      </c>
      <c r="BF84" s="93"/>
      <c r="BG84" s="93"/>
      <c r="BH84" s="93">
        <v>3.15</v>
      </c>
      <c r="BI84" s="93">
        <f t="shared" si="45"/>
        <v>0.90700000000000003</v>
      </c>
      <c r="BJ84" s="93">
        <v>54</v>
      </c>
      <c r="BK84" s="160">
        <f t="shared" si="5"/>
        <v>0.90700000000000003</v>
      </c>
      <c r="BL84" s="93"/>
    </row>
    <row r="85" spans="1:67" s="1" customFormat="1">
      <c r="C85" s="1" t="s">
        <v>268</v>
      </c>
      <c r="D85" s="1" t="s">
        <v>5</v>
      </c>
      <c r="E85" s="1" t="s">
        <v>617</v>
      </c>
      <c r="F85" s="1" t="s">
        <v>951</v>
      </c>
      <c r="G85" s="1" t="s">
        <v>952</v>
      </c>
      <c r="H85" s="1">
        <v>4000</v>
      </c>
      <c r="I85" s="1">
        <v>315</v>
      </c>
      <c r="J85" s="1">
        <v>59</v>
      </c>
      <c r="K85" s="1">
        <v>0</v>
      </c>
      <c r="L85" s="1">
        <v>374</v>
      </c>
      <c r="M85" s="1">
        <v>434</v>
      </c>
      <c r="N85" s="1" t="s">
        <v>565</v>
      </c>
      <c r="P85" s="1">
        <f>IF((P73+P79)&gt;0,P73,0)</f>
        <v>0</v>
      </c>
      <c r="Q85" s="1">
        <f>P85*M85</f>
        <v>0</v>
      </c>
      <c r="R85" s="1">
        <f t="shared" si="40"/>
        <v>0</v>
      </c>
      <c r="BF85" s="93"/>
      <c r="BG85" s="93"/>
      <c r="BH85" s="93">
        <v>3.2</v>
      </c>
      <c r="BI85" s="93">
        <f t="shared" si="45"/>
        <v>0.90600000000000003</v>
      </c>
      <c r="BJ85" s="93">
        <v>55</v>
      </c>
      <c r="BK85" s="160">
        <f t="shared" si="5"/>
        <v>0.90600000000000003</v>
      </c>
      <c r="BL85" s="93"/>
    </row>
    <row r="86" spans="1:67" s="1" customFormat="1">
      <c r="D86" s="1" t="s">
        <v>5</v>
      </c>
      <c r="E86" s="1" t="s">
        <v>616</v>
      </c>
      <c r="F86" s="1" t="s">
        <v>953</v>
      </c>
      <c r="G86" s="1" t="s">
        <v>954</v>
      </c>
      <c r="H86" s="1">
        <v>4060</v>
      </c>
      <c r="I86" s="1">
        <v>475</v>
      </c>
      <c r="J86" s="1">
        <v>89</v>
      </c>
      <c r="K86" s="1">
        <v>0</v>
      </c>
      <c r="L86" s="1">
        <v>564</v>
      </c>
      <c r="M86" s="1">
        <v>658</v>
      </c>
      <c r="N86" s="1" t="s">
        <v>565</v>
      </c>
      <c r="P86" s="1">
        <f t="shared" ref="P86:P90" si="46">IF((P74+P80)&gt;0,P74,0)</f>
        <v>0</v>
      </c>
      <c r="Q86" s="1">
        <f>P86*M86</f>
        <v>0</v>
      </c>
      <c r="R86" s="1">
        <f t="shared" ref="R86:R87" si="47">P86*L86</f>
        <v>0</v>
      </c>
      <c r="BF86" s="93"/>
      <c r="BG86" s="93"/>
      <c r="BH86" s="93">
        <v>3.25</v>
      </c>
      <c r="BI86" s="93">
        <f t="shared" si="45"/>
        <v>0.90500000000000003</v>
      </c>
      <c r="BJ86" s="93">
        <v>56</v>
      </c>
      <c r="BK86" s="160">
        <f t="shared" si="5"/>
        <v>0.90500000000000003</v>
      </c>
      <c r="BL86" s="93"/>
    </row>
    <row r="87" spans="1:67" s="1" customFormat="1">
      <c r="D87" s="1" t="s">
        <v>5</v>
      </c>
      <c r="E87" s="1" t="s">
        <v>618</v>
      </c>
      <c r="F87" s="1" t="s">
        <v>955</v>
      </c>
      <c r="G87" s="1" t="s">
        <v>956</v>
      </c>
      <c r="H87" s="1">
        <v>4180</v>
      </c>
      <c r="I87" s="1">
        <v>915</v>
      </c>
      <c r="J87" s="1">
        <v>178</v>
      </c>
      <c r="K87" s="1">
        <v>0</v>
      </c>
      <c r="L87" s="1">
        <v>1093</v>
      </c>
      <c r="M87" s="1">
        <v>1267</v>
      </c>
      <c r="N87" s="1" t="s">
        <v>565</v>
      </c>
      <c r="P87" s="1">
        <f t="shared" si="46"/>
        <v>0</v>
      </c>
      <c r="Q87" s="1">
        <f t="shared" ref="Q87:Q89" si="48">P87*M87</f>
        <v>0</v>
      </c>
      <c r="R87" s="1">
        <f t="shared" si="47"/>
        <v>0</v>
      </c>
      <c r="BF87" s="93"/>
      <c r="BG87" s="93"/>
      <c r="BH87" s="93">
        <v>3.3</v>
      </c>
      <c r="BI87" s="93">
        <f t="shared" si="45"/>
        <v>0.90400000000000003</v>
      </c>
      <c r="BJ87" s="93">
        <v>57</v>
      </c>
      <c r="BK87" s="160">
        <f t="shared" si="5"/>
        <v>0.90400000000000003</v>
      </c>
      <c r="BL87" s="93"/>
    </row>
    <row r="88" spans="1:67" s="1" customFormat="1">
      <c r="D88" s="1" t="s">
        <v>5</v>
      </c>
      <c r="E88" s="1" t="s">
        <v>619</v>
      </c>
      <c r="F88" s="1" t="s">
        <v>957</v>
      </c>
      <c r="G88" s="1" t="s">
        <v>958</v>
      </c>
      <c r="H88" s="1">
        <v>4240</v>
      </c>
      <c r="I88" s="1">
        <v>1425</v>
      </c>
      <c r="J88" s="1">
        <v>355</v>
      </c>
      <c r="K88" s="1">
        <v>0</v>
      </c>
      <c r="L88" s="1">
        <v>1780</v>
      </c>
      <c r="M88" s="1">
        <v>2110</v>
      </c>
      <c r="N88" s="1" t="s">
        <v>565</v>
      </c>
      <c r="P88" s="1">
        <f t="shared" si="46"/>
        <v>0</v>
      </c>
      <c r="Q88" s="1">
        <f t="shared" si="48"/>
        <v>0</v>
      </c>
      <c r="R88" s="1">
        <f t="shared" ref="R88:R90" si="49">P88*L88</f>
        <v>0</v>
      </c>
      <c r="BF88" s="93"/>
      <c r="BG88" s="93"/>
      <c r="BH88" s="93">
        <v>3.35</v>
      </c>
      <c r="BI88" s="93">
        <f t="shared" si="45"/>
        <v>0.90300000000000002</v>
      </c>
      <c r="BJ88" s="93">
        <v>58</v>
      </c>
      <c r="BK88" s="160">
        <f t="shared" si="5"/>
        <v>0.90300000000000002</v>
      </c>
      <c r="BL88" s="93"/>
    </row>
    <row r="89" spans="1:67" s="1" customFormat="1">
      <c r="D89" s="1" t="s">
        <v>5</v>
      </c>
      <c r="E89" s="1" t="s">
        <v>620</v>
      </c>
      <c r="F89" s="1" t="s">
        <v>959</v>
      </c>
      <c r="G89" s="1" t="s">
        <v>960</v>
      </c>
      <c r="H89" s="1">
        <v>4250</v>
      </c>
      <c r="I89" s="1">
        <v>1825</v>
      </c>
      <c r="J89" s="1">
        <v>375</v>
      </c>
      <c r="K89" s="1">
        <v>0</v>
      </c>
      <c r="L89" s="1">
        <v>2200</v>
      </c>
      <c r="M89" s="1">
        <v>2560</v>
      </c>
      <c r="N89" s="1" t="s">
        <v>565</v>
      </c>
      <c r="P89" s="1">
        <f t="shared" si="46"/>
        <v>0</v>
      </c>
      <c r="Q89" s="1">
        <f t="shared" si="48"/>
        <v>0</v>
      </c>
      <c r="R89" s="1">
        <f t="shared" si="49"/>
        <v>0</v>
      </c>
      <c r="BF89" s="93"/>
      <c r="BG89" s="93"/>
      <c r="BH89" s="93">
        <v>3.4</v>
      </c>
      <c r="BI89" s="93">
        <f t="shared" si="45"/>
        <v>0.90200000000000002</v>
      </c>
      <c r="BJ89" s="93">
        <v>59</v>
      </c>
      <c r="BK89" s="160">
        <f t="shared" si="5"/>
        <v>0.90200000000000002</v>
      </c>
      <c r="BL89" s="93"/>
    </row>
    <row r="90" spans="1:67" s="1" customFormat="1">
      <c r="D90" s="1" t="s">
        <v>5</v>
      </c>
      <c r="E90" s="1" t="s">
        <v>621</v>
      </c>
      <c r="F90" s="1" t="s">
        <v>961</v>
      </c>
      <c r="G90" s="1" t="s">
        <v>962</v>
      </c>
      <c r="H90" s="1">
        <v>4270</v>
      </c>
      <c r="I90" s="1">
        <v>2500</v>
      </c>
      <c r="J90" s="1">
        <v>445</v>
      </c>
      <c r="K90" s="1">
        <v>0</v>
      </c>
      <c r="L90" s="1">
        <v>2945</v>
      </c>
      <c r="M90" s="1">
        <v>3415</v>
      </c>
      <c r="N90" s="1" t="s">
        <v>565</v>
      </c>
      <c r="P90" s="1">
        <f t="shared" si="46"/>
        <v>10.567935118227281</v>
      </c>
      <c r="Q90" s="1">
        <f>P90*M90</f>
        <v>36089.498428746163</v>
      </c>
      <c r="R90" s="1">
        <f t="shared" si="49"/>
        <v>31122.56892317934</v>
      </c>
      <c r="BF90" s="93"/>
      <c r="BG90" s="93"/>
      <c r="BH90" s="93">
        <v>3.45</v>
      </c>
      <c r="BI90" s="93">
        <f t="shared" si="45"/>
        <v>0.90100000000000002</v>
      </c>
      <c r="BJ90" s="93">
        <v>60</v>
      </c>
      <c r="BK90" s="160">
        <f t="shared" si="5"/>
        <v>0.90100000000000002</v>
      </c>
      <c r="BL90" s="93"/>
    </row>
    <row r="91" spans="1:67" s="1" customFormat="1">
      <c r="BF91" s="93"/>
      <c r="BG91" s="93"/>
      <c r="BH91" s="93">
        <v>3.5</v>
      </c>
      <c r="BI91" s="93">
        <v>0.9</v>
      </c>
      <c r="BJ91" s="93">
        <v>61</v>
      </c>
      <c r="BK91" s="160">
        <f t="shared" si="5"/>
        <v>0.9</v>
      </c>
      <c r="BL91" s="93"/>
    </row>
    <row r="92" spans="1:67" s="1" customFormat="1">
      <c r="BF92" s="93"/>
      <c r="BG92" s="93"/>
      <c r="BH92" s="93"/>
      <c r="BI92" s="93"/>
      <c r="BJ92" s="93"/>
      <c r="BK92" s="93"/>
      <c r="BL92" s="93"/>
    </row>
    <row r="93" spans="1:67" s="1" customFormat="1">
      <c r="A93" s="1">
        <v>1</v>
      </c>
      <c r="B93" s="1">
        <v>2</v>
      </c>
      <c r="C93" s="1">
        <v>3</v>
      </c>
      <c r="D93" s="1">
        <v>4</v>
      </c>
      <c r="E93" s="1">
        <v>5</v>
      </c>
      <c r="F93" s="1">
        <v>6</v>
      </c>
      <c r="G93" s="1">
        <v>7</v>
      </c>
      <c r="H93" s="1">
        <v>8</v>
      </c>
      <c r="I93" s="1">
        <v>9</v>
      </c>
      <c r="J93" s="1">
        <v>10</v>
      </c>
      <c r="K93" s="1">
        <v>11</v>
      </c>
      <c r="L93" s="1">
        <v>12</v>
      </c>
      <c r="M93" s="1">
        <v>13</v>
      </c>
      <c r="N93" s="1">
        <v>14</v>
      </c>
      <c r="O93" s="1">
        <v>15</v>
      </c>
      <c r="P93" s="1">
        <v>16</v>
      </c>
      <c r="Q93" s="1">
        <v>17</v>
      </c>
      <c r="R93" s="1">
        <v>18</v>
      </c>
      <c r="S93" s="1">
        <v>19</v>
      </c>
      <c r="T93" s="1">
        <v>20</v>
      </c>
      <c r="U93" s="1">
        <v>21</v>
      </c>
      <c r="V93" s="1">
        <v>22</v>
      </c>
      <c r="W93" s="1">
        <v>23</v>
      </c>
      <c r="X93" s="1">
        <v>24</v>
      </c>
      <c r="Y93" s="1">
        <v>25</v>
      </c>
      <c r="Z93" s="1">
        <v>26</v>
      </c>
      <c r="AA93" s="1">
        <v>27</v>
      </c>
      <c r="AB93" s="1">
        <v>28</v>
      </c>
      <c r="AC93" s="1">
        <v>29</v>
      </c>
      <c r="AD93" s="1">
        <v>30</v>
      </c>
      <c r="AE93" s="1">
        <v>31</v>
      </c>
      <c r="AF93" s="1">
        <v>32</v>
      </c>
      <c r="AG93" s="1">
        <v>33</v>
      </c>
      <c r="AH93" s="1">
        <v>34</v>
      </c>
      <c r="AI93" s="1">
        <v>35</v>
      </c>
      <c r="AJ93" s="1">
        <v>36</v>
      </c>
      <c r="AK93" s="1">
        <v>37</v>
      </c>
      <c r="AL93" s="1">
        <v>38</v>
      </c>
      <c r="AM93" s="1">
        <v>39</v>
      </c>
      <c r="AN93" s="1">
        <v>40</v>
      </c>
      <c r="AO93" s="1">
        <v>41</v>
      </c>
      <c r="AP93" s="1">
        <v>42</v>
      </c>
      <c r="AQ93" s="1">
        <v>43</v>
      </c>
      <c r="AR93" s="1">
        <v>44</v>
      </c>
      <c r="AS93" s="1">
        <v>45</v>
      </c>
      <c r="AT93" s="1">
        <v>46</v>
      </c>
      <c r="AU93" s="1">
        <v>47</v>
      </c>
      <c r="AV93" s="1">
        <v>48</v>
      </c>
      <c r="AW93" s="1">
        <v>49</v>
      </c>
      <c r="AX93" s="1">
        <v>50</v>
      </c>
      <c r="AY93" s="1">
        <v>51</v>
      </c>
      <c r="AZ93" s="1">
        <v>52</v>
      </c>
      <c r="BA93" s="1">
        <v>53</v>
      </c>
      <c r="BB93" s="1">
        <v>54</v>
      </c>
      <c r="BC93" s="1">
        <v>55</v>
      </c>
      <c r="BD93" s="1">
        <v>56</v>
      </c>
      <c r="BE93" s="1">
        <v>57</v>
      </c>
      <c r="BF93" s="1">
        <v>58</v>
      </c>
      <c r="BG93" s="1">
        <v>59</v>
      </c>
      <c r="BH93" s="1">
        <v>60</v>
      </c>
      <c r="BI93" s="1">
        <v>61</v>
      </c>
      <c r="BJ93" s="1">
        <v>62</v>
      </c>
      <c r="BK93" s="1">
        <v>63</v>
      </c>
      <c r="BL93" s="1">
        <v>64</v>
      </c>
      <c r="BM93" s="1">
        <v>65</v>
      </c>
      <c r="BN93" s="1">
        <v>66</v>
      </c>
    </row>
    <row r="94" spans="1:67" s="1" customFormat="1">
      <c r="A94" s="3" t="s">
        <v>264</v>
      </c>
      <c r="B94" s="1" t="s">
        <v>266</v>
      </c>
      <c r="C94" s="1" t="s">
        <v>266</v>
      </c>
      <c r="D94" s="1" t="s">
        <v>266</v>
      </c>
      <c r="E94" s="1" t="s">
        <v>107</v>
      </c>
      <c r="F94" s="1" t="s">
        <v>107</v>
      </c>
      <c r="G94" s="1" t="s">
        <v>107</v>
      </c>
      <c r="H94" s="1" t="s">
        <v>107</v>
      </c>
      <c r="I94" s="1" t="s">
        <v>265</v>
      </c>
      <c r="J94" s="1" t="s">
        <v>265</v>
      </c>
      <c r="K94" s="1" t="s">
        <v>265</v>
      </c>
      <c r="L94" s="1" t="s">
        <v>265</v>
      </c>
      <c r="M94" s="1" t="s">
        <v>265</v>
      </c>
      <c r="N94" s="1" t="s">
        <v>265</v>
      </c>
      <c r="O94" s="1" t="s">
        <v>265</v>
      </c>
      <c r="P94" s="1" t="s">
        <v>265</v>
      </c>
      <c r="Q94" s="1" t="s">
        <v>265</v>
      </c>
      <c r="R94" s="1" t="s">
        <v>265</v>
      </c>
      <c r="S94" s="1" t="s">
        <v>265</v>
      </c>
      <c r="T94" s="1" t="s">
        <v>265</v>
      </c>
      <c r="U94" s="1" t="s">
        <v>774</v>
      </c>
      <c r="V94" s="1" t="s">
        <v>774</v>
      </c>
      <c r="W94" s="1" t="s">
        <v>774</v>
      </c>
      <c r="X94" s="1" t="s">
        <v>774</v>
      </c>
      <c r="Y94" s="1" t="s">
        <v>774</v>
      </c>
      <c r="Z94" s="1" t="s">
        <v>774</v>
      </c>
      <c r="AA94" s="1" t="s">
        <v>774</v>
      </c>
      <c r="AB94" s="1" t="s">
        <v>774</v>
      </c>
      <c r="AC94" s="1" t="s">
        <v>265</v>
      </c>
      <c r="AD94" s="1" t="s">
        <v>265</v>
      </c>
      <c r="AE94" s="1" t="s">
        <v>265</v>
      </c>
      <c r="AF94" s="1" t="s">
        <v>265</v>
      </c>
      <c r="AG94" s="1" t="s">
        <v>265</v>
      </c>
      <c r="AH94" s="1" t="s">
        <v>265</v>
      </c>
      <c r="AI94" s="1" t="s">
        <v>265</v>
      </c>
      <c r="AJ94" s="1" t="s">
        <v>265</v>
      </c>
      <c r="AK94" s="1" t="s">
        <v>265</v>
      </c>
      <c r="AL94" s="1" t="s">
        <v>265</v>
      </c>
      <c r="AM94" s="1" t="s">
        <v>265</v>
      </c>
      <c r="AN94" s="1" t="s">
        <v>265</v>
      </c>
      <c r="AO94" s="1" t="s">
        <v>265</v>
      </c>
      <c r="AP94" s="1" t="s">
        <v>265</v>
      </c>
      <c r="AQ94" s="1" t="s">
        <v>265</v>
      </c>
      <c r="AR94" s="1" t="s">
        <v>265</v>
      </c>
      <c r="AS94" s="1" t="s">
        <v>265</v>
      </c>
      <c r="AT94" s="1" t="s">
        <v>265</v>
      </c>
      <c r="AU94" s="1" t="s">
        <v>265</v>
      </c>
      <c r="AV94" s="1" t="s">
        <v>265</v>
      </c>
      <c r="AW94" s="1" t="s">
        <v>265</v>
      </c>
      <c r="AX94" s="1" t="s">
        <v>265</v>
      </c>
      <c r="AY94" s="1" t="s">
        <v>265</v>
      </c>
      <c r="AZ94" s="1" t="s">
        <v>265</v>
      </c>
      <c r="BA94" s="1" t="s">
        <v>265</v>
      </c>
      <c r="BB94" s="1" t="s">
        <v>265</v>
      </c>
      <c r="BC94" s="1" t="s">
        <v>265</v>
      </c>
      <c r="BD94" s="1" t="s">
        <v>265</v>
      </c>
      <c r="BE94" s="1" t="s">
        <v>265</v>
      </c>
      <c r="BF94" s="1" t="s">
        <v>265</v>
      </c>
      <c r="BG94" s="1" t="s">
        <v>265</v>
      </c>
      <c r="BH94" s="1" t="s">
        <v>265</v>
      </c>
      <c r="BI94" s="1" t="s">
        <v>265</v>
      </c>
      <c r="BJ94" s="1" t="s">
        <v>843</v>
      </c>
      <c r="BK94" s="1" t="s">
        <v>843</v>
      </c>
      <c r="BL94" s="1" t="s">
        <v>843</v>
      </c>
      <c r="BM94" s="1" t="s">
        <v>843</v>
      </c>
      <c r="BN94" s="1" t="s">
        <v>843</v>
      </c>
    </row>
    <row r="95" spans="1:67" s="1" customFormat="1" ht="15.6">
      <c r="A95" s="3" t="s">
        <v>96</v>
      </c>
      <c r="B95" s="1" t="s">
        <v>771</v>
      </c>
      <c r="C95" s="1" t="s">
        <v>772</v>
      </c>
      <c r="D95" s="1" t="s">
        <v>117</v>
      </c>
      <c r="E95" s="1" t="s">
        <v>108</v>
      </c>
      <c r="F95" s="1" t="s">
        <v>109</v>
      </c>
      <c r="G95" s="1" t="s">
        <v>112</v>
      </c>
      <c r="H95" s="1" t="s">
        <v>113</v>
      </c>
      <c r="I95" s="93" t="s">
        <v>257</v>
      </c>
      <c r="J95" s="93" t="s">
        <v>258</v>
      </c>
      <c r="K95" s="93" t="s">
        <v>259</v>
      </c>
      <c r="L95" s="93" t="s">
        <v>260</v>
      </c>
      <c r="M95" s="93" t="s">
        <v>261</v>
      </c>
      <c r="N95" s="93" t="s">
        <v>262</v>
      </c>
      <c r="O95" s="1" t="s">
        <v>660</v>
      </c>
      <c r="P95" s="1" t="s">
        <v>661</v>
      </c>
      <c r="Q95" s="1" t="s">
        <v>662</v>
      </c>
      <c r="R95" s="164" t="s">
        <v>670</v>
      </c>
      <c r="S95" s="164" t="s">
        <v>671</v>
      </c>
      <c r="T95" s="164" t="s">
        <v>672</v>
      </c>
      <c r="U95">
        <v>0.1</v>
      </c>
      <c r="V95">
        <v>0.25</v>
      </c>
      <c r="W95">
        <v>0.5</v>
      </c>
      <c r="X95">
        <v>0.75</v>
      </c>
      <c r="Y95">
        <v>1</v>
      </c>
      <c r="Z95">
        <v>1.25</v>
      </c>
      <c r="AA95">
        <v>1.5</v>
      </c>
      <c r="AB95">
        <v>2</v>
      </c>
      <c r="AC95" s="93">
        <v>1</v>
      </c>
      <c r="AD95" s="93">
        <v>2</v>
      </c>
      <c r="AE95" s="93">
        <v>3</v>
      </c>
      <c r="AF95" s="93">
        <v>4</v>
      </c>
      <c r="AG95" s="93">
        <v>5</v>
      </c>
      <c r="AH95" s="93">
        <v>6</v>
      </c>
      <c r="AI95" s="93">
        <v>7</v>
      </c>
      <c r="AJ95" s="93">
        <v>8</v>
      </c>
      <c r="AK95" s="93">
        <v>9</v>
      </c>
      <c r="AL95" s="93">
        <v>10</v>
      </c>
      <c r="AM95" s="93">
        <v>11</v>
      </c>
      <c r="AN95" s="93">
        <v>12</v>
      </c>
      <c r="AO95" s="93">
        <v>13</v>
      </c>
      <c r="AP95" s="93">
        <v>14</v>
      </c>
      <c r="AQ95" s="93">
        <v>15</v>
      </c>
      <c r="AR95" s="93">
        <v>16</v>
      </c>
      <c r="AS95" s="93">
        <v>17</v>
      </c>
      <c r="AT95" s="93">
        <v>18</v>
      </c>
      <c r="AU95" s="93">
        <v>19</v>
      </c>
      <c r="AV95" s="93">
        <v>20</v>
      </c>
      <c r="AW95" s="93">
        <v>21</v>
      </c>
      <c r="AX95" s="93">
        <v>22</v>
      </c>
      <c r="AY95" s="93">
        <v>23</v>
      </c>
      <c r="AZ95" s="93">
        <v>24</v>
      </c>
      <c r="BA95" s="93">
        <v>25</v>
      </c>
      <c r="BB95" s="93">
        <v>26</v>
      </c>
      <c r="BC95" s="93">
        <v>27</v>
      </c>
      <c r="BD95" s="93">
        <v>28</v>
      </c>
      <c r="BE95" s="93">
        <v>29</v>
      </c>
      <c r="BF95" s="93">
        <v>30</v>
      </c>
      <c r="BG95" s="93">
        <v>31</v>
      </c>
      <c r="BH95" s="93">
        <v>32</v>
      </c>
      <c r="BI95" s="93">
        <v>33</v>
      </c>
      <c r="BJ95" t="s">
        <v>839</v>
      </c>
      <c r="BK95" t="s">
        <v>834</v>
      </c>
      <c r="BL95" t="s">
        <v>835</v>
      </c>
      <c r="BM95" t="s">
        <v>836</v>
      </c>
      <c r="BN95" t="s">
        <v>837</v>
      </c>
      <c r="BO95"/>
    </row>
    <row r="96" spans="1:67" s="1" customFormat="1">
      <c r="A96" s="1">
        <v>15</v>
      </c>
      <c r="B96" s="1">
        <f>((A96/2)^2+C96^2)^0.5</f>
        <v>8.4942753801677942</v>
      </c>
      <c r="C96" s="1">
        <f>TAN(J$3*PI()/180)*(A96/2)</f>
        <v>3.9878207374610906</v>
      </c>
      <c r="D96" s="1">
        <v>8</v>
      </c>
      <c r="E96" s="1">
        <v>13.25</v>
      </c>
      <c r="F96" s="1">
        <v>25</v>
      </c>
      <c r="G96" s="1">
        <v>500</v>
      </c>
      <c r="H96" s="1">
        <v>130</v>
      </c>
      <c r="I96" s="93">
        <v>15</v>
      </c>
      <c r="J96" s="93">
        <v>12</v>
      </c>
      <c r="K96" s="93">
        <v>15</v>
      </c>
      <c r="L96" s="93">
        <v>24</v>
      </c>
      <c r="M96" s="93">
        <v>18</v>
      </c>
      <c r="N96" s="93">
        <v>32</v>
      </c>
      <c r="O96" s="140">
        <f>A96+11.5/12</f>
        <v>15.958333333333334</v>
      </c>
      <c r="P96" s="140">
        <f>O96</f>
        <v>15.958333333333334</v>
      </c>
      <c r="Q96" s="140">
        <f>P96</f>
        <v>15.958333333333334</v>
      </c>
      <c r="R96" s="165">
        <v>96</v>
      </c>
      <c r="S96" s="163">
        <v>89</v>
      </c>
      <c r="T96" s="166"/>
      <c r="U96">
        <v>0.4</v>
      </c>
      <c r="V96">
        <v>1</v>
      </c>
      <c r="W96">
        <v>2.2000000000000002</v>
      </c>
      <c r="X96">
        <v>3.4</v>
      </c>
      <c r="Y96">
        <v>4.8</v>
      </c>
      <c r="Z96">
        <v>6.3</v>
      </c>
      <c r="AA96">
        <v>7.8</v>
      </c>
      <c r="AB96">
        <v>11.3</v>
      </c>
      <c r="AC96" s="93">
        <v>19</v>
      </c>
      <c r="AD96" s="93">
        <v>19</v>
      </c>
      <c r="AE96" s="93">
        <v>19</v>
      </c>
      <c r="AF96" s="93">
        <v>18</v>
      </c>
      <c r="AG96" s="93">
        <v>17</v>
      </c>
      <c r="AH96" s="93">
        <v>17</v>
      </c>
      <c r="AI96" s="93">
        <v>15</v>
      </c>
      <c r="AJ96" s="93">
        <v>14</v>
      </c>
      <c r="AK96" s="93">
        <v>13</v>
      </c>
      <c r="AL96" s="93">
        <v>12</v>
      </c>
      <c r="AM96" s="93"/>
      <c r="AN96" s="93"/>
      <c r="AO96" s="93"/>
      <c r="AP96" s="93"/>
      <c r="AQ96" s="93"/>
      <c r="AR96" s="93"/>
      <c r="AS96" s="93"/>
      <c r="BJ96">
        <v>5</v>
      </c>
      <c r="BK96" s="181">
        <v>108</v>
      </c>
      <c r="BL96" s="183">
        <f t="shared" ref="BL96:BN111" si="50">BL97*(BK96/BK97)</f>
        <v>152.58362989323842</v>
      </c>
      <c r="BM96" s="183">
        <f t="shared" si="50"/>
        <v>338.22064056939507</v>
      </c>
      <c r="BN96" s="183">
        <f t="shared" si="50"/>
        <v>453.31661974823402</v>
      </c>
      <c r="BO96"/>
    </row>
    <row r="97" spans="1:67" s="1" customFormat="1">
      <c r="A97" s="1">
        <v>16</v>
      </c>
      <c r="B97" s="1">
        <f t="shared" ref="B97:B149" si="51">((A97/2)^2+C97^2)^0.5</f>
        <v>9.0605604055123141</v>
      </c>
      <c r="C97" s="1">
        <f t="shared" ref="C97:C150" si="52">TAN(J$3*PI()/180)*(A97/2)</f>
        <v>4.2536754532918302</v>
      </c>
      <c r="D97" s="1">
        <v>9</v>
      </c>
      <c r="E97" s="1">
        <f>E96+(E$151-E$96)/55</f>
        <v>13.313636363636364</v>
      </c>
      <c r="F97" s="1">
        <f t="shared" ref="F97:F128" si="53">F96+(F$151-F$96)/55</f>
        <v>25.1</v>
      </c>
      <c r="G97" s="1">
        <f t="shared" ref="G97:G128" si="54">G96+(G$151-G$96)/55</f>
        <v>504.54545454545456</v>
      </c>
      <c r="H97" s="1">
        <f t="shared" ref="H97:H128" si="55">H96+(H$151-H$96)/55</f>
        <v>131.27272727272728</v>
      </c>
      <c r="I97" s="93">
        <v>15</v>
      </c>
      <c r="J97" s="93">
        <v>12</v>
      </c>
      <c r="K97" s="93">
        <v>15</v>
      </c>
      <c r="L97" s="93">
        <v>24</v>
      </c>
      <c r="M97" s="93">
        <v>18</v>
      </c>
      <c r="N97" s="93">
        <v>32</v>
      </c>
      <c r="O97" s="140">
        <f>O96+(O$99-O$96)/3</f>
        <v>16.954861111111111</v>
      </c>
      <c r="P97" s="140">
        <f t="shared" ref="P97:Q150" si="56">O97</f>
        <v>16.954861111111111</v>
      </c>
      <c r="Q97" s="140">
        <f t="shared" si="56"/>
        <v>16.954861111111111</v>
      </c>
      <c r="R97" s="166">
        <f>R96+(R99-R96)/3</f>
        <v>102.33333333333333</v>
      </c>
      <c r="S97" s="166">
        <f>S96+(S99-S96)/3</f>
        <v>95.333333333333329</v>
      </c>
      <c r="T97" s="166"/>
      <c r="U97">
        <v>0.5</v>
      </c>
      <c r="V97">
        <v>1.4</v>
      </c>
      <c r="W97">
        <v>2.9</v>
      </c>
      <c r="X97">
        <v>4.5999999999999996</v>
      </c>
      <c r="Y97">
        <v>6.4</v>
      </c>
      <c r="Z97">
        <v>8.4</v>
      </c>
      <c r="AA97">
        <v>10.6</v>
      </c>
      <c r="AB97">
        <v>15.3</v>
      </c>
      <c r="AC97" s="93">
        <f>IF(AC96="",0,AC96)</f>
        <v>19</v>
      </c>
      <c r="AD97" s="93">
        <f t="shared" ref="AD97:AL98" si="57">IF(AD96="",0,AD96)</f>
        <v>19</v>
      </c>
      <c r="AE97" s="93">
        <f t="shared" si="57"/>
        <v>19</v>
      </c>
      <c r="AF97" s="93">
        <f t="shared" si="57"/>
        <v>18</v>
      </c>
      <c r="AG97" s="93">
        <f t="shared" si="57"/>
        <v>17</v>
      </c>
      <c r="AH97" s="93">
        <f t="shared" si="57"/>
        <v>17</v>
      </c>
      <c r="AI97" s="93">
        <f t="shared" si="57"/>
        <v>15</v>
      </c>
      <c r="AJ97" s="93">
        <f t="shared" si="57"/>
        <v>14</v>
      </c>
      <c r="AK97" s="93">
        <f t="shared" si="57"/>
        <v>13</v>
      </c>
      <c r="AL97" s="93">
        <f t="shared" si="57"/>
        <v>12</v>
      </c>
      <c r="AM97" s="93"/>
      <c r="AN97" s="93"/>
      <c r="AO97" s="93"/>
      <c r="AP97" s="93"/>
      <c r="AQ97" s="93"/>
      <c r="AR97" s="93"/>
      <c r="AS97" s="93"/>
      <c r="BJ97">
        <v>6</v>
      </c>
      <c r="BK97" s="181">
        <f>BK96+(BK$101-BK$96)/5</f>
        <v>122.6</v>
      </c>
      <c r="BL97" s="183">
        <f t="shared" si="50"/>
        <v>173.21067615658362</v>
      </c>
      <c r="BM97" s="183">
        <f t="shared" si="50"/>
        <v>383.94306049822069</v>
      </c>
      <c r="BN97" s="183">
        <f t="shared" si="50"/>
        <v>514.59831093642117</v>
      </c>
      <c r="BO97"/>
    </row>
    <row r="98" spans="1:67" s="1" customFormat="1">
      <c r="A98" s="1">
        <v>17</v>
      </c>
      <c r="B98" s="1">
        <f t="shared" si="51"/>
        <v>9.6268454308568323</v>
      </c>
      <c r="C98" s="1">
        <f t="shared" si="52"/>
        <v>4.5195301691225698</v>
      </c>
      <c r="D98" s="1">
        <v>10</v>
      </c>
      <c r="E98" s="1">
        <f t="shared" ref="E98:E128" si="58">E97+(E$151-E$96)/55</f>
        <v>13.377272727272729</v>
      </c>
      <c r="F98" s="1">
        <f t="shared" si="53"/>
        <v>25.200000000000003</v>
      </c>
      <c r="G98" s="1">
        <f t="shared" si="54"/>
        <v>509.09090909090912</v>
      </c>
      <c r="H98" s="1">
        <f t="shared" si="55"/>
        <v>132.54545454545456</v>
      </c>
      <c r="I98" s="93">
        <v>15</v>
      </c>
      <c r="J98" s="93">
        <v>12</v>
      </c>
      <c r="K98" s="93">
        <v>15</v>
      </c>
      <c r="L98" s="93">
        <v>24</v>
      </c>
      <c r="M98" s="93">
        <v>18</v>
      </c>
      <c r="N98" s="93">
        <v>32</v>
      </c>
      <c r="O98" s="140">
        <f>O97+(O$99-O$96)/3</f>
        <v>17.951388888888889</v>
      </c>
      <c r="P98" s="140">
        <f t="shared" si="56"/>
        <v>17.951388888888889</v>
      </c>
      <c r="Q98" s="140">
        <f t="shared" si="56"/>
        <v>17.951388888888889</v>
      </c>
      <c r="R98" s="166">
        <f>R97+(R97-R96)</f>
        <v>108.66666666666666</v>
      </c>
      <c r="S98" s="166">
        <f>S97+(S97-S96)</f>
        <v>101.66666666666666</v>
      </c>
      <c r="T98" s="166"/>
      <c r="U98">
        <f t="shared" ref="U98:V98" si="59">AVERAGE(U97,U99)</f>
        <v>0.6</v>
      </c>
      <c r="V98">
        <f t="shared" si="59"/>
        <v>1.5499999999999998</v>
      </c>
      <c r="W98">
        <f t="shared" ref="W98:AB98" si="60">AVERAGE(W97,W99)</f>
        <v>3.3</v>
      </c>
      <c r="X98">
        <f t="shared" si="60"/>
        <v>5.25</v>
      </c>
      <c r="Y98">
        <f t="shared" si="60"/>
        <v>7.3500000000000005</v>
      </c>
      <c r="Z98">
        <f t="shared" si="60"/>
        <v>9.6999999999999993</v>
      </c>
      <c r="AA98">
        <f t="shared" si="60"/>
        <v>12.2</v>
      </c>
      <c r="AB98">
        <f t="shared" si="60"/>
        <v>17.649999999999999</v>
      </c>
      <c r="AC98" s="93">
        <f>IF(AC97="",0,AC97)</f>
        <v>19</v>
      </c>
      <c r="AD98" s="93">
        <f t="shared" si="57"/>
        <v>19</v>
      </c>
      <c r="AE98" s="93">
        <f t="shared" si="57"/>
        <v>19</v>
      </c>
      <c r="AF98" s="93">
        <f t="shared" si="57"/>
        <v>18</v>
      </c>
      <c r="AG98" s="93">
        <f t="shared" si="57"/>
        <v>17</v>
      </c>
      <c r="AH98" s="93">
        <f t="shared" si="57"/>
        <v>17</v>
      </c>
      <c r="AI98" s="93">
        <f t="shared" si="57"/>
        <v>15</v>
      </c>
      <c r="AJ98" s="93">
        <f t="shared" si="57"/>
        <v>14</v>
      </c>
      <c r="AK98" s="93">
        <f t="shared" si="57"/>
        <v>13</v>
      </c>
      <c r="AL98" s="93">
        <f t="shared" si="57"/>
        <v>12</v>
      </c>
      <c r="AM98" s="93"/>
      <c r="AN98" s="93"/>
      <c r="AO98" s="93"/>
      <c r="AP98" s="93"/>
      <c r="AQ98" s="93"/>
      <c r="AR98" s="93"/>
      <c r="AS98" s="93"/>
      <c r="BJ98">
        <v>7</v>
      </c>
      <c r="BK98" s="181">
        <f>BK97+(BK$101-BK$96)/5</f>
        <v>137.19999999999999</v>
      </c>
      <c r="BL98" s="183">
        <f t="shared" si="50"/>
        <v>193.83772241992881</v>
      </c>
      <c r="BM98" s="183">
        <f t="shared" si="50"/>
        <v>429.6654804270463</v>
      </c>
      <c r="BN98" s="183">
        <f t="shared" si="50"/>
        <v>575.88000212460827</v>
      </c>
      <c r="BO98"/>
    </row>
    <row r="99" spans="1:67" s="1" customFormat="1">
      <c r="A99" s="1">
        <v>18</v>
      </c>
      <c r="B99" s="1">
        <f t="shared" si="51"/>
        <v>10.193130456201352</v>
      </c>
      <c r="C99" s="1">
        <f t="shared" si="52"/>
        <v>4.7853848849533094</v>
      </c>
      <c r="D99" s="1">
        <v>11</v>
      </c>
      <c r="E99" s="1">
        <f t="shared" si="58"/>
        <v>13.440909090909093</v>
      </c>
      <c r="F99" s="1">
        <f t="shared" si="53"/>
        <v>25.300000000000004</v>
      </c>
      <c r="G99" s="1">
        <f t="shared" si="54"/>
        <v>513.63636363636363</v>
      </c>
      <c r="H99" s="1">
        <f t="shared" si="55"/>
        <v>133.81818181818184</v>
      </c>
      <c r="I99" s="93">
        <v>15</v>
      </c>
      <c r="J99" s="93">
        <v>12</v>
      </c>
      <c r="K99" s="93">
        <v>15</v>
      </c>
      <c r="L99" s="93">
        <v>24</v>
      </c>
      <c r="M99" s="93">
        <v>18</v>
      </c>
      <c r="N99" s="93">
        <v>32</v>
      </c>
      <c r="O99" s="140">
        <f>A99+(11+3/8)/12</f>
        <v>18.947916666666668</v>
      </c>
      <c r="P99" s="140">
        <f t="shared" si="56"/>
        <v>18.947916666666668</v>
      </c>
      <c r="Q99" s="140">
        <f t="shared" si="56"/>
        <v>18.947916666666668</v>
      </c>
      <c r="R99" s="165">
        <v>115</v>
      </c>
      <c r="S99" s="163">
        <v>108</v>
      </c>
      <c r="T99" s="166"/>
      <c r="U99">
        <v>0.7</v>
      </c>
      <c r="V99">
        <v>1.7</v>
      </c>
      <c r="W99">
        <v>3.7</v>
      </c>
      <c r="X99">
        <v>5.9</v>
      </c>
      <c r="Y99">
        <v>8.3000000000000007</v>
      </c>
      <c r="Z99">
        <v>11</v>
      </c>
      <c r="AA99">
        <v>13.8</v>
      </c>
      <c r="AB99">
        <v>20</v>
      </c>
      <c r="AC99" s="93">
        <v>19</v>
      </c>
      <c r="AD99" s="93">
        <v>19</v>
      </c>
      <c r="AE99" s="93">
        <v>19</v>
      </c>
      <c r="AF99" s="93">
        <v>18</v>
      </c>
      <c r="AG99" s="93">
        <v>17</v>
      </c>
      <c r="AH99" s="93">
        <v>15</v>
      </c>
      <c r="AI99" s="93">
        <v>15</v>
      </c>
      <c r="AJ99" s="93">
        <v>14</v>
      </c>
      <c r="AK99" s="93">
        <v>14</v>
      </c>
      <c r="AL99" s="93">
        <v>13</v>
      </c>
      <c r="AM99" s="93">
        <v>12</v>
      </c>
      <c r="AN99" s="93">
        <v>12</v>
      </c>
      <c r="AO99" s="93"/>
      <c r="AP99" s="93"/>
      <c r="AQ99" s="93"/>
      <c r="AR99" s="93"/>
      <c r="AS99" s="93"/>
      <c r="BJ99">
        <v>8</v>
      </c>
      <c r="BK99" s="181">
        <f>BK98+(BK$101-BK$96)/5</f>
        <v>151.79999999999998</v>
      </c>
      <c r="BL99" s="183">
        <f t="shared" si="50"/>
        <v>214.464768683274</v>
      </c>
      <c r="BM99" s="183">
        <f t="shared" si="50"/>
        <v>475.38790035587192</v>
      </c>
      <c r="BN99" s="183">
        <f t="shared" si="50"/>
        <v>637.16169331279548</v>
      </c>
      <c r="BO99"/>
    </row>
    <row r="100" spans="1:67" s="1" customFormat="1">
      <c r="A100" s="1">
        <v>19</v>
      </c>
      <c r="B100" s="1">
        <f t="shared" si="51"/>
        <v>10.759415481545872</v>
      </c>
      <c r="C100" s="1">
        <f t="shared" si="52"/>
        <v>5.0512396007840481</v>
      </c>
      <c r="D100" s="1">
        <v>12</v>
      </c>
      <c r="E100" s="1">
        <f t="shared" si="58"/>
        <v>13.504545454545458</v>
      </c>
      <c r="F100" s="1">
        <f t="shared" si="53"/>
        <v>25.400000000000006</v>
      </c>
      <c r="G100" s="1">
        <f t="shared" si="54"/>
        <v>518.18181818181813</v>
      </c>
      <c r="H100" s="1">
        <f t="shared" si="55"/>
        <v>135.09090909090912</v>
      </c>
      <c r="I100" s="93">
        <v>15</v>
      </c>
      <c r="J100" s="93">
        <v>12</v>
      </c>
      <c r="K100" s="93">
        <v>15</v>
      </c>
      <c r="L100" s="93">
        <v>24</v>
      </c>
      <c r="M100" s="93">
        <v>18</v>
      </c>
      <c r="N100" s="93">
        <v>32</v>
      </c>
      <c r="O100" s="140">
        <f>O99+(O$102-O$99)/3</f>
        <v>19.940972222222221</v>
      </c>
      <c r="P100" s="140">
        <f t="shared" si="56"/>
        <v>19.940972222222221</v>
      </c>
      <c r="Q100" s="140">
        <f t="shared" si="56"/>
        <v>19.940972222222221</v>
      </c>
      <c r="R100" s="166">
        <f>R99+(R102-R99)/3</f>
        <v>121.33333333333333</v>
      </c>
      <c r="S100" s="166">
        <f>S99+(S102-S99)/3</f>
        <v>114.33333333333333</v>
      </c>
      <c r="T100" s="166"/>
      <c r="U100">
        <f t="shared" ref="U100:V100" si="61">AVERAGE(U99,U101)</f>
        <v>0.75</v>
      </c>
      <c r="V100">
        <f t="shared" si="61"/>
        <v>1.9500000000000002</v>
      </c>
      <c r="W100">
        <f t="shared" ref="W100:AB100" si="62">AVERAGE(W99,W101)</f>
        <v>4.2</v>
      </c>
      <c r="X100">
        <f t="shared" si="62"/>
        <v>6.7</v>
      </c>
      <c r="Y100">
        <f t="shared" si="62"/>
        <v>9.4</v>
      </c>
      <c r="Z100">
        <f t="shared" si="62"/>
        <v>12.45</v>
      </c>
      <c r="AA100">
        <f t="shared" si="62"/>
        <v>15.700000000000001</v>
      </c>
      <c r="AB100">
        <f t="shared" si="62"/>
        <v>22.8</v>
      </c>
      <c r="AC100" s="93">
        <f>IF(AC99="",0,AC99)</f>
        <v>19</v>
      </c>
      <c r="AD100" s="93">
        <f t="shared" ref="AD100:AN101" si="63">IF(AD99="",0,AD99)</f>
        <v>19</v>
      </c>
      <c r="AE100" s="93">
        <f t="shared" si="63"/>
        <v>19</v>
      </c>
      <c r="AF100" s="93">
        <f t="shared" si="63"/>
        <v>18</v>
      </c>
      <c r="AG100" s="93">
        <f t="shared" si="63"/>
        <v>17</v>
      </c>
      <c r="AH100" s="93">
        <f t="shared" si="63"/>
        <v>15</v>
      </c>
      <c r="AI100" s="93">
        <f t="shared" si="63"/>
        <v>15</v>
      </c>
      <c r="AJ100" s="93">
        <f t="shared" si="63"/>
        <v>14</v>
      </c>
      <c r="AK100" s="93">
        <f t="shared" si="63"/>
        <v>14</v>
      </c>
      <c r="AL100" s="93">
        <f t="shared" si="63"/>
        <v>13</v>
      </c>
      <c r="AM100" s="93">
        <f t="shared" si="63"/>
        <v>12</v>
      </c>
      <c r="AN100" s="93">
        <f t="shared" si="63"/>
        <v>12</v>
      </c>
      <c r="AO100" s="93"/>
      <c r="AP100" s="93"/>
      <c r="AQ100" s="93"/>
      <c r="AR100" s="93"/>
      <c r="AS100" s="93"/>
      <c r="BJ100">
        <v>9</v>
      </c>
      <c r="BK100" s="181">
        <f>BK99+(BK$101-BK$96)/5</f>
        <v>166.39999999999998</v>
      </c>
      <c r="BL100" s="183">
        <f t="shared" si="50"/>
        <v>235.09181494661919</v>
      </c>
      <c r="BM100" s="183">
        <f t="shared" si="50"/>
        <v>521.11032028469754</v>
      </c>
      <c r="BN100" s="183">
        <f t="shared" si="50"/>
        <v>698.44338450098269</v>
      </c>
      <c r="BO100"/>
    </row>
    <row r="101" spans="1:67" s="1" customFormat="1">
      <c r="A101" s="1">
        <v>20</v>
      </c>
      <c r="B101" s="1">
        <f t="shared" si="51"/>
        <v>11.32570050689039</v>
      </c>
      <c r="C101" s="1">
        <f t="shared" si="52"/>
        <v>5.3170943166147877</v>
      </c>
      <c r="D101" s="1">
        <v>13</v>
      </c>
      <c r="E101" s="1">
        <f t="shared" si="58"/>
        <v>13.568181818181822</v>
      </c>
      <c r="F101" s="1">
        <f t="shared" si="53"/>
        <v>25.500000000000007</v>
      </c>
      <c r="G101" s="1">
        <f t="shared" si="54"/>
        <v>522.72727272727263</v>
      </c>
      <c r="H101" s="1">
        <f t="shared" si="55"/>
        <v>136.3636363636364</v>
      </c>
      <c r="I101" s="93">
        <v>15</v>
      </c>
      <c r="J101" s="93">
        <v>12</v>
      </c>
      <c r="K101" s="93">
        <v>15</v>
      </c>
      <c r="L101" s="93">
        <v>24</v>
      </c>
      <c r="M101" s="93">
        <v>18</v>
      </c>
      <c r="N101" s="93">
        <v>32</v>
      </c>
      <c r="O101" s="140">
        <f>O100+(O$102-O$99)/3</f>
        <v>20.934027777777775</v>
      </c>
      <c r="P101" s="140">
        <f t="shared" si="56"/>
        <v>20.934027777777775</v>
      </c>
      <c r="Q101" s="140">
        <f t="shared" si="56"/>
        <v>20.934027777777775</v>
      </c>
      <c r="R101" s="166">
        <f>R100+(R100-R99)</f>
        <v>127.66666666666666</v>
      </c>
      <c r="S101" s="166">
        <f>S100+(S100-S99)</f>
        <v>120.66666666666666</v>
      </c>
      <c r="T101" s="166"/>
      <c r="U101">
        <v>0.8</v>
      </c>
      <c r="V101">
        <v>2.2000000000000002</v>
      </c>
      <c r="W101">
        <v>4.7</v>
      </c>
      <c r="X101">
        <v>7.5</v>
      </c>
      <c r="Y101">
        <v>10.5</v>
      </c>
      <c r="Z101">
        <v>13.9</v>
      </c>
      <c r="AA101">
        <v>17.600000000000001</v>
      </c>
      <c r="AB101">
        <v>25.6</v>
      </c>
      <c r="AC101" s="93">
        <f>IF(AC100="",0,AC100)</f>
        <v>19</v>
      </c>
      <c r="AD101" s="93">
        <f t="shared" si="63"/>
        <v>19</v>
      </c>
      <c r="AE101" s="93">
        <f t="shared" si="63"/>
        <v>19</v>
      </c>
      <c r="AF101" s="93">
        <f t="shared" si="63"/>
        <v>18</v>
      </c>
      <c r="AG101" s="93">
        <f t="shared" si="63"/>
        <v>17</v>
      </c>
      <c r="AH101" s="93">
        <f t="shared" si="63"/>
        <v>15</v>
      </c>
      <c r="AI101" s="93">
        <f t="shared" si="63"/>
        <v>15</v>
      </c>
      <c r="AJ101" s="93">
        <f t="shared" si="63"/>
        <v>14</v>
      </c>
      <c r="AK101" s="93">
        <f t="shared" si="63"/>
        <v>14</v>
      </c>
      <c r="AL101" s="93">
        <f t="shared" si="63"/>
        <v>13</v>
      </c>
      <c r="AM101" s="93">
        <f t="shared" si="63"/>
        <v>12</v>
      </c>
      <c r="AN101" s="93">
        <f t="shared" si="63"/>
        <v>12</v>
      </c>
      <c r="AO101" s="93"/>
      <c r="AP101" s="93"/>
      <c r="AQ101" s="93"/>
      <c r="AR101" s="93"/>
      <c r="AS101" s="93"/>
      <c r="BJ101">
        <v>10</v>
      </c>
      <c r="BK101" s="181">
        <v>181</v>
      </c>
      <c r="BL101" s="183">
        <f t="shared" si="50"/>
        <v>255.71886120996442</v>
      </c>
      <c r="BM101" s="183">
        <f t="shared" si="50"/>
        <v>566.83274021352315</v>
      </c>
      <c r="BN101" s="183">
        <f t="shared" si="50"/>
        <v>759.7250756891699</v>
      </c>
      <c r="BO101"/>
    </row>
    <row r="102" spans="1:67" s="1" customFormat="1">
      <c r="A102" s="1">
        <v>21</v>
      </c>
      <c r="B102" s="1">
        <f t="shared" si="51"/>
        <v>11.891985532234912</v>
      </c>
      <c r="C102" s="1">
        <f>TAN(J$3*PI()/180)*(A102/2)</f>
        <v>5.5829490324455273</v>
      </c>
      <c r="D102" s="1">
        <v>14</v>
      </c>
      <c r="E102" s="1">
        <f t="shared" si="58"/>
        <v>13.631818181818186</v>
      </c>
      <c r="F102" s="1">
        <f t="shared" si="53"/>
        <v>25.600000000000009</v>
      </c>
      <c r="G102" s="1">
        <f t="shared" si="54"/>
        <v>527.27272727272714</v>
      </c>
      <c r="H102" s="1">
        <f t="shared" si="55"/>
        <v>137.63636363636368</v>
      </c>
      <c r="I102" s="93">
        <v>15</v>
      </c>
      <c r="J102" s="93">
        <v>12</v>
      </c>
      <c r="K102" s="93">
        <v>15</v>
      </c>
      <c r="L102" s="93">
        <v>24</v>
      </c>
      <c r="M102" s="93">
        <v>18</v>
      </c>
      <c r="N102" s="93">
        <v>32</v>
      </c>
      <c r="O102" s="140">
        <f>A102+(11+1/8)/12</f>
        <v>21.927083333333332</v>
      </c>
      <c r="P102" s="140">
        <f t="shared" si="56"/>
        <v>21.927083333333332</v>
      </c>
      <c r="Q102" s="140">
        <f t="shared" si="56"/>
        <v>21.927083333333332</v>
      </c>
      <c r="R102" s="165">
        <v>134</v>
      </c>
      <c r="S102" s="163">
        <v>127</v>
      </c>
      <c r="T102" s="166"/>
      <c r="U102">
        <f>U101+(U$106-U$101)/5</f>
        <v>0.9</v>
      </c>
      <c r="V102">
        <f>V101+(V$106-V$101)/5</f>
        <v>2.44</v>
      </c>
      <c r="W102">
        <f>W101+(W$106-W$101)/5</f>
        <v>5.26</v>
      </c>
      <c r="X102">
        <f>X101+(X$106-X$101)/5</f>
        <v>8.44</v>
      </c>
      <c r="Y102">
        <f>Y101+(Y$106-Y$101)/5</f>
        <v>11.879999999999999</v>
      </c>
      <c r="Z102">
        <f t="shared" ref="Z102:AB105" si="64">Z101+(Z$13-Z$8)/5</f>
        <v>14.9</v>
      </c>
      <c r="AA102">
        <f t="shared" si="64"/>
        <v>17.589820000000003</v>
      </c>
      <c r="AB102">
        <f t="shared" si="64"/>
        <v>25.3416</v>
      </c>
      <c r="AC102" s="93">
        <v>19</v>
      </c>
      <c r="AD102" s="93">
        <v>19</v>
      </c>
      <c r="AE102" s="93">
        <v>19</v>
      </c>
      <c r="AF102" s="93">
        <v>18</v>
      </c>
      <c r="AG102" s="93">
        <v>17</v>
      </c>
      <c r="AH102" s="93">
        <v>15</v>
      </c>
      <c r="AI102" s="93">
        <v>14</v>
      </c>
      <c r="AJ102" s="93">
        <v>14</v>
      </c>
      <c r="AK102" s="93">
        <v>13</v>
      </c>
      <c r="AL102" s="93">
        <v>13</v>
      </c>
      <c r="AM102" s="93">
        <v>12</v>
      </c>
      <c r="AN102" s="93">
        <v>12</v>
      </c>
      <c r="AO102" s="93"/>
      <c r="AP102" s="93"/>
      <c r="AQ102" s="93"/>
      <c r="AR102" s="93"/>
      <c r="AS102" s="93"/>
      <c r="BJ102">
        <v>11</v>
      </c>
      <c r="BK102" s="181">
        <f>AVERAGE(BK101,BK103)</f>
        <v>231</v>
      </c>
      <c r="BL102" s="183">
        <f>BL103*(BK102/BK103)</f>
        <v>326.35943060498221</v>
      </c>
      <c r="BM102" s="183">
        <f>BM103*(BL102/BL103)</f>
        <v>723.41637010676163</v>
      </c>
      <c r="BN102" s="183">
        <f t="shared" si="50"/>
        <v>969.59388112816714</v>
      </c>
      <c r="BO102"/>
    </row>
    <row r="103" spans="1:67" s="1" customFormat="1">
      <c r="A103" s="1">
        <v>22</v>
      </c>
      <c r="B103" s="1">
        <f t="shared" si="51"/>
        <v>12.45827055757943</v>
      </c>
      <c r="C103" s="1">
        <f t="shared" si="52"/>
        <v>5.848803748276266</v>
      </c>
      <c r="D103" s="1">
        <v>15</v>
      </c>
      <c r="E103" s="1">
        <f t="shared" si="58"/>
        <v>13.695454545454551</v>
      </c>
      <c r="F103" s="1">
        <f t="shared" si="53"/>
        <v>25.70000000000001</v>
      </c>
      <c r="G103" s="1">
        <f t="shared" si="54"/>
        <v>531.81818181818164</v>
      </c>
      <c r="H103" s="1">
        <f t="shared" si="55"/>
        <v>138.90909090909096</v>
      </c>
      <c r="I103" s="93">
        <v>15</v>
      </c>
      <c r="J103" s="93">
        <v>12</v>
      </c>
      <c r="K103" s="93">
        <v>15</v>
      </c>
      <c r="L103" s="93">
        <v>24</v>
      </c>
      <c r="M103" s="93">
        <v>18</v>
      </c>
      <c r="N103" s="93">
        <v>32</v>
      </c>
      <c r="O103" s="140">
        <f>O102+(O$105-O$102)/3</f>
        <v>22.925347222222221</v>
      </c>
      <c r="P103" s="140">
        <f t="shared" si="56"/>
        <v>22.925347222222221</v>
      </c>
      <c r="Q103" s="140">
        <f t="shared" si="56"/>
        <v>22.925347222222221</v>
      </c>
      <c r="R103" s="166">
        <f>R102+(R105-R102)/3</f>
        <v>140</v>
      </c>
      <c r="S103" s="166">
        <f>S102+(S105-S102)/3</f>
        <v>133</v>
      </c>
      <c r="T103" s="166"/>
      <c r="U103">
        <f t="shared" ref="U103:Y105" si="65">U102+(U$106-U$101)/5</f>
        <v>1</v>
      </c>
      <c r="V103">
        <f t="shared" si="65"/>
        <v>2.6799999999999997</v>
      </c>
      <c r="W103">
        <f t="shared" si="65"/>
        <v>5.8199999999999994</v>
      </c>
      <c r="X103">
        <f t="shared" si="65"/>
        <v>9.379999999999999</v>
      </c>
      <c r="Y103">
        <f t="shared" si="65"/>
        <v>13.259999999999998</v>
      </c>
      <c r="Z103">
        <f t="shared" si="64"/>
        <v>15.9</v>
      </c>
      <c r="AA103">
        <f t="shared" si="64"/>
        <v>17.579640000000005</v>
      </c>
      <c r="AB103">
        <f t="shared" si="64"/>
        <v>25.083199999999998</v>
      </c>
      <c r="AC103" s="93">
        <f>IF(AC102="",0,AC102)</f>
        <v>19</v>
      </c>
      <c r="AD103" s="93">
        <f t="shared" ref="AD103:AN104" si="66">IF(AD102="",0,AD102)</f>
        <v>19</v>
      </c>
      <c r="AE103" s="93">
        <f t="shared" si="66"/>
        <v>19</v>
      </c>
      <c r="AF103" s="93">
        <f t="shared" si="66"/>
        <v>18</v>
      </c>
      <c r="AG103" s="93">
        <f t="shared" si="66"/>
        <v>17</v>
      </c>
      <c r="AH103" s="93">
        <f t="shared" si="66"/>
        <v>15</v>
      </c>
      <c r="AI103" s="93">
        <f t="shared" si="66"/>
        <v>14</v>
      </c>
      <c r="AJ103" s="93">
        <f t="shared" si="66"/>
        <v>14</v>
      </c>
      <c r="AK103" s="93">
        <f t="shared" si="66"/>
        <v>13</v>
      </c>
      <c r="AL103" s="93">
        <f t="shared" si="66"/>
        <v>13</v>
      </c>
      <c r="AM103" s="93">
        <f t="shared" si="66"/>
        <v>12</v>
      </c>
      <c r="AN103" s="93">
        <f t="shared" si="66"/>
        <v>12</v>
      </c>
      <c r="AO103" s="93"/>
      <c r="AP103" s="93"/>
      <c r="AQ103" s="93"/>
      <c r="AR103" s="93"/>
      <c r="AS103" s="93"/>
      <c r="BJ103">
        <v>12</v>
      </c>
      <c r="BK103" s="181">
        <v>281</v>
      </c>
      <c r="BL103" s="181">
        <v>397</v>
      </c>
      <c r="BM103" s="181">
        <v>880</v>
      </c>
      <c r="BN103" s="183">
        <f t="shared" si="50"/>
        <v>1179.4626865671642</v>
      </c>
      <c r="BO103"/>
    </row>
    <row r="104" spans="1:67" s="1" customFormat="1">
      <c r="A104" s="1">
        <v>23</v>
      </c>
      <c r="B104" s="1">
        <f t="shared" si="51"/>
        <v>13.02455558292395</v>
      </c>
      <c r="C104" s="1">
        <f t="shared" si="52"/>
        <v>6.1146584641070056</v>
      </c>
      <c r="D104" s="1">
        <v>16</v>
      </c>
      <c r="E104" s="1">
        <f t="shared" si="58"/>
        <v>13.759090909090915</v>
      </c>
      <c r="F104" s="1">
        <f t="shared" si="53"/>
        <v>25.800000000000011</v>
      </c>
      <c r="G104" s="1">
        <f t="shared" si="54"/>
        <v>536.36363636363615</v>
      </c>
      <c r="H104" s="1">
        <f t="shared" si="55"/>
        <v>140.18181818181824</v>
      </c>
      <c r="I104" s="93">
        <v>15</v>
      </c>
      <c r="J104" s="93">
        <v>12</v>
      </c>
      <c r="K104" s="93">
        <v>15</v>
      </c>
      <c r="L104" s="93">
        <v>24</v>
      </c>
      <c r="M104" s="93">
        <v>18</v>
      </c>
      <c r="N104" s="93">
        <v>32</v>
      </c>
      <c r="O104" s="140">
        <f>O103+(O$105-O$102)/3</f>
        <v>23.923611111111111</v>
      </c>
      <c r="P104" s="140">
        <f t="shared" si="56"/>
        <v>23.923611111111111</v>
      </c>
      <c r="Q104" s="140">
        <f t="shared" si="56"/>
        <v>23.923611111111111</v>
      </c>
      <c r="R104" s="166">
        <f>R103+(R103-R102)</f>
        <v>146</v>
      </c>
      <c r="S104" s="166">
        <f>S103+(S103-S102)</f>
        <v>139</v>
      </c>
      <c r="T104" s="166"/>
      <c r="U104">
        <f t="shared" si="65"/>
        <v>1.1000000000000001</v>
      </c>
      <c r="V104">
        <f t="shared" si="65"/>
        <v>2.9199999999999995</v>
      </c>
      <c r="W104">
        <f t="shared" si="65"/>
        <v>6.379999999999999</v>
      </c>
      <c r="X104">
        <f t="shared" si="65"/>
        <v>10.319999999999999</v>
      </c>
      <c r="Y104">
        <f t="shared" si="65"/>
        <v>14.639999999999997</v>
      </c>
      <c r="Z104">
        <f t="shared" si="64"/>
        <v>16.899999999999999</v>
      </c>
      <c r="AA104">
        <f t="shared" si="64"/>
        <v>17.569460000000007</v>
      </c>
      <c r="AB104">
        <f t="shared" si="64"/>
        <v>24.824799999999996</v>
      </c>
      <c r="AC104" s="93">
        <f>IF(AC103="",0,AC103)</f>
        <v>19</v>
      </c>
      <c r="AD104" s="93">
        <f t="shared" si="66"/>
        <v>19</v>
      </c>
      <c r="AE104" s="93">
        <f t="shared" si="66"/>
        <v>19</v>
      </c>
      <c r="AF104" s="93">
        <f t="shared" si="66"/>
        <v>18</v>
      </c>
      <c r="AG104" s="93">
        <f t="shared" si="66"/>
        <v>17</v>
      </c>
      <c r="AH104" s="93">
        <f t="shared" si="66"/>
        <v>15</v>
      </c>
      <c r="AI104" s="93">
        <f t="shared" si="66"/>
        <v>14</v>
      </c>
      <c r="AJ104" s="93">
        <f t="shared" si="66"/>
        <v>14</v>
      </c>
      <c r="AK104" s="93">
        <f t="shared" si="66"/>
        <v>13</v>
      </c>
      <c r="AL104" s="93">
        <f t="shared" si="66"/>
        <v>13</v>
      </c>
      <c r="AM104" s="93">
        <f t="shared" si="66"/>
        <v>12</v>
      </c>
      <c r="AN104" s="93">
        <f t="shared" si="66"/>
        <v>12</v>
      </c>
      <c r="AO104" s="93"/>
      <c r="AP104" s="93"/>
      <c r="AQ104" s="93"/>
      <c r="AR104" s="93"/>
      <c r="AS104" s="93"/>
      <c r="BJ104">
        <v>13</v>
      </c>
      <c r="BK104" s="181">
        <f t="shared" ref="BK104:BM107" si="67">BK103+(BK$108-BK$103)/5</f>
        <v>294.2</v>
      </c>
      <c r="BL104" s="181">
        <f t="shared" si="67"/>
        <v>415.6</v>
      </c>
      <c r="BM104" s="181">
        <f t="shared" si="67"/>
        <v>924</v>
      </c>
      <c r="BN104" s="183">
        <f t="shared" si="50"/>
        <v>1238.4358208955225</v>
      </c>
      <c r="BO104"/>
    </row>
    <row r="105" spans="1:67" s="1" customFormat="1">
      <c r="A105" s="1">
        <v>24</v>
      </c>
      <c r="B105" s="1">
        <f t="shared" si="51"/>
        <v>13.59084060826847</v>
      </c>
      <c r="C105" s="1">
        <f t="shared" si="52"/>
        <v>6.3805131799377452</v>
      </c>
      <c r="D105" s="1">
        <v>17</v>
      </c>
      <c r="E105" s="1">
        <f t="shared" si="58"/>
        <v>13.822727272727279</v>
      </c>
      <c r="F105" s="1">
        <f t="shared" si="53"/>
        <v>25.900000000000013</v>
      </c>
      <c r="G105" s="1">
        <f t="shared" si="54"/>
        <v>540.90909090909065</v>
      </c>
      <c r="H105" s="1">
        <f t="shared" si="55"/>
        <v>141.45454545454552</v>
      </c>
      <c r="I105" s="93">
        <v>15</v>
      </c>
      <c r="J105" s="93">
        <v>12</v>
      </c>
      <c r="K105" s="93">
        <v>15</v>
      </c>
      <c r="L105" s="93">
        <v>24</v>
      </c>
      <c r="M105" s="93">
        <v>18</v>
      </c>
      <c r="N105" s="93">
        <v>32</v>
      </c>
      <c r="O105" s="140">
        <f>A105+(11+1/16)/12</f>
        <v>24.921875</v>
      </c>
      <c r="P105" s="140">
        <f t="shared" si="56"/>
        <v>24.921875</v>
      </c>
      <c r="Q105" s="140">
        <f t="shared" si="56"/>
        <v>24.921875</v>
      </c>
      <c r="R105" s="165">
        <v>152</v>
      </c>
      <c r="S105" s="163">
        <v>145</v>
      </c>
      <c r="T105" s="163">
        <v>142</v>
      </c>
      <c r="U105">
        <f t="shared" si="65"/>
        <v>1.2000000000000002</v>
      </c>
      <c r="V105">
        <f t="shared" si="65"/>
        <v>3.1599999999999993</v>
      </c>
      <c r="W105">
        <f t="shared" si="65"/>
        <v>6.9399999999999986</v>
      </c>
      <c r="X105">
        <f t="shared" si="65"/>
        <v>11.259999999999998</v>
      </c>
      <c r="Y105">
        <f t="shared" si="65"/>
        <v>16.019999999999996</v>
      </c>
      <c r="Z105">
        <f t="shared" si="64"/>
        <v>17.899999999999999</v>
      </c>
      <c r="AA105">
        <f t="shared" si="64"/>
        <v>17.559280000000008</v>
      </c>
      <c r="AB105">
        <f t="shared" si="64"/>
        <v>24.566399999999994</v>
      </c>
      <c r="AC105" s="93">
        <v>19</v>
      </c>
      <c r="AD105" s="93">
        <v>19</v>
      </c>
      <c r="AE105" s="93">
        <v>19</v>
      </c>
      <c r="AF105" s="93">
        <v>17</v>
      </c>
      <c r="AG105" s="93">
        <v>15</v>
      </c>
      <c r="AH105" s="93">
        <v>15</v>
      </c>
      <c r="AI105" s="93">
        <v>14</v>
      </c>
      <c r="AJ105" s="93">
        <v>13</v>
      </c>
      <c r="AK105" s="93">
        <v>13</v>
      </c>
      <c r="AL105" s="93">
        <v>12</v>
      </c>
      <c r="AM105" s="93">
        <v>12</v>
      </c>
      <c r="AN105" s="93">
        <v>11</v>
      </c>
      <c r="AO105" s="93">
        <v>10</v>
      </c>
      <c r="AP105" s="93"/>
      <c r="AQ105" s="93"/>
      <c r="AR105" s="93"/>
      <c r="AS105" s="93"/>
      <c r="BJ105">
        <v>14</v>
      </c>
      <c r="BK105" s="181">
        <f t="shared" si="67"/>
        <v>307.39999999999998</v>
      </c>
      <c r="BL105" s="181">
        <f t="shared" si="67"/>
        <v>434.20000000000005</v>
      </c>
      <c r="BM105" s="181">
        <f t="shared" si="67"/>
        <v>968</v>
      </c>
      <c r="BN105" s="183">
        <f t="shared" si="50"/>
        <v>1297.4089552238806</v>
      </c>
      <c r="BO105"/>
    </row>
    <row r="106" spans="1:67" s="1" customFormat="1">
      <c r="A106" s="1">
        <v>25</v>
      </c>
      <c r="B106" s="1">
        <f t="shared" si="51"/>
        <v>14.15712563361299</v>
      </c>
      <c r="C106" s="1">
        <f t="shared" si="52"/>
        <v>6.6463678957684849</v>
      </c>
      <c r="D106" s="1">
        <v>18</v>
      </c>
      <c r="E106" s="1">
        <f t="shared" si="58"/>
        <v>13.886363636363644</v>
      </c>
      <c r="F106" s="1">
        <f t="shared" si="53"/>
        <v>26.000000000000014</v>
      </c>
      <c r="G106" s="1">
        <f t="shared" si="54"/>
        <v>545.45454545454515</v>
      </c>
      <c r="H106" s="1">
        <f t="shared" si="55"/>
        <v>142.7272727272728</v>
      </c>
      <c r="I106" s="93">
        <v>15</v>
      </c>
      <c r="J106" s="93">
        <v>12</v>
      </c>
      <c r="K106" s="93">
        <v>15</v>
      </c>
      <c r="L106" s="93">
        <v>24</v>
      </c>
      <c r="M106" s="93">
        <v>18</v>
      </c>
      <c r="N106" s="93">
        <v>32</v>
      </c>
      <c r="O106" s="140">
        <f>O105+(O$108-O$105)/3</f>
        <v>25.913194444444443</v>
      </c>
      <c r="P106" s="140">
        <f t="shared" si="56"/>
        <v>25.913194444444443</v>
      </c>
      <c r="Q106" s="140">
        <f t="shared" si="56"/>
        <v>25.913194444444443</v>
      </c>
      <c r="R106" s="166">
        <f>R105+(R108-R105)/3</f>
        <v>158</v>
      </c>
      <c r="S106" s="166">
        <f>S105+(S108-S105)/3</f>
        <v>151.66666666666666</v>
      </c>
      <c r="T106" s="166">
        <f>T105+(T108-T105)/3</f>
        <v>148</v>
      </c>
      <c r="U106">
        <v>1.3</v>
      </c>
      <c r="V106">
        <v>3.4</v>
      </c>
      <c r="W106">
        <v>7.5</v>
      </c>
      <c r="X106">
        <v>12.2</v>
      </c>
      <c r="Y106">
        <v>17.399999999999999</v>
      </c>
      <c r="Z106">
        <v>23.1</v>
      </c>
      <c r="AA106">
        <v>29.4</v>
      </c>
      <c r="AB106">
        <v>43.3</v>
      </c>
      <c r="AC106" s="93">
        <f>IF(AC105="",0,AC105)</f>
        <v>19</v>
      </c>
      <c r="AD106" s="93">
        <f t="shared" ref="AD106:AO107" si="68">IF(AD105="",0,AD105)</f>
        <v>19</v>
      </c>
      <c r="AE106" s="93">
        <f t="shared" si="68"/>
        <v>19</v>
      </c>
      <c r="AF106" s="93">
        <f t="shared" si="68"/>
        <v>17</v>
      </c>
      <c r="AG106" s="93">
        <f t="shared" si="68"/>
        <v>15</v>
      </c>
      <c r="AH106" s="93">
        <f t="shared" si="68"/>
        <v>15</v>
      </c>
      <c r="AI106" s="93">
        <f t="shared" si="68"/>
        <v>14</v>
      </c>
      <c r="AJ106" s="93">
        <f t="shared" si="68"/>
        <v>13</v>
      </c>
      <c r="AK106" s="93">
        <f t="shared" si="68"/>
        <v>13</v>
      </c>
      <c r="AL106" s="93">
        <f t="shared" si="68"/>
        <v>12</v>
      </c>
      <c r="AM106" s="93">
        <f t="shared" si="68"/>
        <v>12</v>
      </c>
      <c r="AN106" s="93">
        <f t="shared" si="68"/>
        <v>11</v>
      </c>
      <c r="AO106" s="93">
        <f t="shared" si="68"/>
        <v>10</v>
      </c>
      <c r="AP106" s="93"/>
      <c r="AQ106" s="93"/>
      <c r="AR106" s="93"/>
      <c r="AS106" s="93"/>
      <c r="BJ106">
        <v>15</v>
      </c>
      <c r="BK106" s="181">
        <f t="shared" si="67"/>
        <v>320.59999999999997</v>
      </c>
      <c r="BL106" s="181">
        <f t="shared" si="67"/>
        <v>452.80000000000007</v>
      </c>
      <c r="BM106" s="181">
        <f t="shared" si="67"/>
        <v>1012</v>
      </c>
      <c r="BN106" s="183">
        <f t="shared" si="50"/>
        <v>1356.3820895522388</v>
      </c>
      <c r="BO106"/>
    </row>
    <row r="107" spans="1:67" s="1" customFormat="1">
      <c r="A107" s="1">
        <v>26</v>
      </c>
      <c r="B107" s="1">
        <f t="shared" si="51"/>
        <v>14.72341065895751</v>
      </c>
      <c r="C107" s="1">
        <f t="shared" si="52"/>
        <v>6.9122226115992245</v>
      </c>
      <c r="D107" s="1">
        <v>19</v>
      </c>
      <c r="E107" s="1">
        <f t="shared" si="58"/>
        <v>13.950000000000008</v>
      </c>
      <c r="F107" s="1">
        <f t="shared" si="53"/>
        <v>26.100000000000016</v>
      </c>
      <c r="G107" s="1">
        <f t="shared" si="54"/>
        <v>549.99999999999966</v>
      </c>
      <c r="H107" s="1">
        <f t="shared" si="55"/>
        <v>144.00000000000009</v>
      </c>
      <c r="I107" s="93">
        <v>15</v>
      </c>
      <c r="J107" s="93">
        <v>12</v>
      </c>
      <c r="K107" s="93">
        <v>15</v>
      </c>
      <c r="L107" s="93">
        <v>24</v>
      </c>
      <c r="M107" s="93">
        <v>18</v>
      </c>
      <c r="N107" s="93">
        <v>32</v>
      </c>
      <c r="O107" s="140">
        <f>O106+(O$108-O$105)/3</f>
        <v>26.904513888888886</v>
      </c>
      <c r="P107" s="140">
        <f t="shared" si="56"/>
        <v>26.904513888888886</v>
      </c>
      <c r="Q107" s="140">
        <f t="shared" si="56"/>
        <v>26.904513888888886</v>
      </c>
      <c r="R107" s="166">
        <f>R106+(R106-R105)</f>
        <v>164</v>
      </c>
      <c r="S107" s="166">
        <f>S106+(S106-S105)</f>
        <v>158.33333333333331</v>
      </c>
      <c r="T107" s="166">
        <f>T106+(T106-T105)</f>
        <v>154</v>
      </c>
      <c r="U107">
        <f>U106+(U$111-U$106)/5</f>
        <v>1.42</v>
      </c>
      <c r="V107">
        <f t="shared" ref="V107:Z110" si="69">V106+(V$111-V$106)/5</f>
        <v>3.7399999999999998</v>
      </c>
      <c r="W107">
        <f t="shared" si="69"/>
        <v>8.24</v>
      </c>
      <c r="X107">
        <f t="shared" si="69"/>
        <v>13.42</v>
      </c>
      <c r="Y107">
        <f t="shared" si="69"/>
        <v>19.18</v>
      </c>
      <c r="Z107">
        <f t="shared" si="69"/>
        <v>25.54</v>
      </c>
      <c r="AA107">
        <f t="shared" ref="AA107:AA110" si="70">AA106+(AA$18-AA$13)/5</f>
        <v>29.395219999999998</v>
      </c>
      <c r="AB107"/>
      <c r="AC107" s="93">
        <f>IF(AC106="",0,AC106)</f>
        <v>19</v>
      </c>
      <c r="AD107" s="93">
        <f t="shared" si="68"/>
        <v>19</v>
      </c>
      <c r="AE107" s="93">
        <f t="shared" si="68"/>
        <v>19</v>
      </c>
      <c r="AF107" s="93">
        <f t="shared" si="68"/>
        <v>17</v>
      </c>
      <c r="AG107" s="93">
        <f t="shared" si="68"/>
        <v>15</v>
      </c>
      <c r="AH107" s="93">
        <f t="shared" si="68"/>
        <v>15</v>
      </c>
      <c r="AI107" s="93">
        <f t="shared" si="68"/>
        <v>14</v>
      </c>
      <c r="AJ107" s="93">
        <f t="shared" si="68"/>
        <v>13</v>
      </c>
      <c r="AK107" s="93">
        <f t="shared" si="68"/>
        <v>13</v>
      </c>
      <c r="AL107" s="93">
        <f t="shared" si="68"/>
        <v>12</v>
      </c>
      <c r="AM107" s="93">
        <f t="shared" si="68"/>
        <v>12</v>
      </c>
      <c r="AN107" s="93">
        <f t="shared" si="68"/>
        <v>11</v>
      </c>
      <c r="AO107" s="93">
        <f t="shared" si="68"/>
        <v>10</v>
      </c>
      <c r="AP107" s="93"/>
      <c r="AQ107" s="93"/>
      <c r="AR107" s="93"/>
      <c r="AS107" s="93"/>
      <c r="BJ107">
        <v>16</v>
      </c>
      <c r="BK107" s="181">
        <f t="shared" si="67"/>
        <v>333.79999999999995</v>
      </c>
      <c r="BL107" s="181">
        <f t="shared" si="67"/>
        <v>471.40000000000009</v>
      </c>
      <c r="BM107" s="181">
        <f t="shared" si="67"/>
        <v>1056</v>
      </c>
      <c r="BN107" s="183">
        <f t="shared" si="50"/>
        <v>1415.3552238805969</v>
      </c>
      <c r="BO107"/>
    </row>
    <row r="108" spans="1:67" s="1" customFormat="1">
      <c r="A108" s="1">
        <v>27</v>
      </c>
      <c r="B108" s="1">
        <f t="shared" si="51"/>
        <v>15.289695684302028</v>
      </c>
      <c r="C108" s="1">
        <f t="shared" si="52"/>
        <v>7.1780773274299632</v>
      </c>
      <c r="D108" s="1">
        <v>20</v>
      </c>
      <c r="E108" s="1">
        <f t="shared" si="58"/>
        <v>14.013636363636373</v>
      </c>
      <c r="F108" s="1">
        <f t="shared" si="53"/>
        <v>26.200000000000017</v>
      </c>
      <c r="G108" s="1">
        <f t="shared" si="54"/>
        <v>554.54545454545416</v>
      </c>
      <c r="H108" s="1">
        <f t="shared" si="55"/>
        <v>145.27272727272737</v>
      </c>
      <c r="I108" s="93">
        <v>15</v>
      </c>
      <c r="J108" s="93">
        <v>12</v>
      </c>
      <c r="K108" s="93">
        <v>15</v>
      </c>
      <c r="L108" s="93">
        <v>24</v>
      </c>
      <c r="M108" s="93">
        <v>18</v>
      </c>
      <c r="N108" s="93">
        <v>32</v>
      </c>
      <c r="O108" s="140">
        <f>A108+(10+3/4)/12</f>
        <v>27.895833333333332</v>
      </c>
      <c r="P108" s="140">
        <f t="shared" si="56"/>
        <v>27.895833333333332</v>
      </c>
      <c r="Q108" s="140">
        <f t="shared" si="56"/>
        <v>27.895833333333332</v>
      </c>
      <c r="R108" s="165">
        <v>170</v>
      </c>
      <c r="S108" s="163">
        <v>165</v>
      </c>
      <c r="T108" s="163">
        <v>160</v>
      </c>
      <c r="U108">
        <f>U107+(U$111-U$106)/5</f>
        <v>1.5399999999999998</v>
      </c>
      <c r="V108">
        <f t="shared" si="69"/>
        <v>4.08</v>
      </c>
      <c r="W108">
        <f t="shared" si="69"/>
        <v>8.98</v>
      </c>
      <c r="X108">
        <f t="shared" si="69"/>
        <v>14.64</v>
      </c>
      <c r="Y108">
        <f t="shared" si="69"/>
        <v>20.96</v>
      </c>
      <c r="Z108">
        <f t="shared" si="69"/>
        <v>27.979999999999997</v>
      </c>
      <c r="AA108">
        <f t="shared" si="70"/>
        <v>29.390439999999998</v>
      </c>
      <c r="AB108"/>
      <c r="AC108" s="93">
        <v>19</v>
      </c>
      <c r="AD108" s="93">
        <v>19</v>
      </c>
      <c r="AE108" s="93">
        <v>19</v>
      </c>
      <c r="AF108" s="93">
        <v>17</v>
      </c>
      <c r="AG108" s="93">
        <v>15</v>
      </c>
      <c r="AH108" s="93">
        <v>14</v>
      </c>
      <c r="AI108" s="93">
        <v>14</v>
      </c>
      <c r="AJ108" s="93">
        <v>13</v>
      </c>
      <c r="AK108" s="93">
        <v>13</v>
      </c>
      <c r="AL108" s="93">
        <v>12</v>
      </c>
      <c r="AM108" s="93">
        <v>12</v>
      </c>
      <c r="AN108" s="93">
        <v>11</v>
      </c>
      <c r="AO108" s="93">
        <v>10</v>
      </c>
      <c r="AP108" s="93">
        <v>8</v>
      </c>
      <c r="AQ108" s="93">
        <f>AP108</f>
        <v>8</v>
      </c>
      <c r="AR108" s="93">
        <f>AQ108</f>
        <v>8</v>
      </c>
      <c r="AS108" s="93">
        <f t="shared" ref="AS108:AY123" si="71">AR108</f>
        <v>8</v>
      </c>
      <c r="AT108" s="93">
        <f t="shared" si="71"/>
        <v>8</v>
      </c>
      <c r="AU108" s="93">
        <f t="shared" si="71"/>
        <v>8</v>
      </c>
      <c r="AV108" s="93">
        <f t="shared" si="71"/>
        <v>8</v>
      </c>
      <c r="AW108" s="93">
        <f t="shared" si="71"/>
        <v>8</v>
      </c>
      <c r="AX108" s="93">
        <f t="shared" si="71"/>
        <v>8</v>
      </c>
      <c r="AY108" s="93">
        <f t="shared" si="71"/>
        <v>8</v>
      </c>
      <c r="AZ108" s="93">
        <f t="shared" ref="AZ108:AZ150" si="72">AY108</f>
        <v>8</v>
      </c>
      <c r="BA108" s="93">
        <f t="shared" ref="BA108:BA150" si="73">AZ108</f>
        <v>8</v>
      </c>
      <c r="BB108" s="93">
        <f t="shared" ref="BB108:BB150" si="74">BA108</f>
        <v>8</v>
      </c>
      <c r="BC108" s="93">
        <f t="shared" ref="BC108:BC150" si="75">BB108</f>
        <v>8</v>
      </c>
      <c r="BD108" s="93">
        <f t="shared" ref="BD108:BD150" si="76">BC108</f>
        <v>8</v>
      </c>
      <c r="BE108" s="93">
        <f t="shared" ref="BE108:BE150" si="77">BD108</f>
        <v>8</v>
      </c>
      <c r="BF108" s="93">
        <f t="shared" ref="BF108:BF150" si="78">BE108</f>
        <v>8</v>
      </c>
      <c r="BG108" s="93">
        <f t="shared" ref="BG108:BG150" si="79">BF108</f>
        <v>8</v>
      </c>
      <c r="BH108" s="93">
        <f t="shared" ref="BH108:BH150" si="80">BG108</f>
        <v>8</v>
      </c>
      <c r="BI108" s="93">
        <f t="shared" ref="BI108:BI150" si="81">BH108</f>
        <v>8</v>
      </c>
      <c r="BJ108">
        <v>17</v>
      </c>
      <c r="BK108" s="181">
        <v>347</v>
      </c>
      <c r="BL108" s="181">
        <v>490</v>
      </c>
      <c r="BM108" s="181">
        <v>1100</v>
      </c>
      <c r="BN108" s="183">
        <f t="shared" si="50"/>
        <v>1474.3283582089553</v>
      </c>
      <c r="BO108"/>
    </row>
    <row r="109" spans="1:67" s="1" customFormat="1">
      <c r="A109" s="1">
        <v>28</v>
      </c>
      <c r="B109" s="1">
        <f t="shared" si="51"/>
        <v>15.855980709646548</v>
      </c>
      <c r="C109" s="1">
        <f t="shared" si="52"/>
        <v>7.4439320432607028</v>
      </c>
      <c r="D109" s="1">
        <v>21</v>
      </c>
      <c r="E109" s="1">
        <f t="shared" si="58"/>
        <v>14.077272727272737</v>
      </c>
      <c r="F109" s="1">
        <f t="shared" si="53"/>
        <v>26.300000000000018</v>
      </c>
      <c r="G109" s="1">
        <f t="shared" si="54"/>
        <v>559.09090909090867</v>
      </c>
      <c r="H109" s="1">
        <f t="shared" si="55"/>
        <v>146.54545454545465</v>
      </c>
      <c r="I109" s="93">
        <v>15</v>
      </c>
      <c r="J109" s="93">
        <v>12</v>
      </c>
      <c r="K109" s="93">
        <v>18</v>
      </c>
      <c r="L109" s="93">
        <v>30</v>
      </c>
      <c r="M109" s="93">
        <v>18</v>
      </c>
      <c r="N109" s="93">
        <v>32</v>
      </c>
      <c r="O109" s="140">
        <f>O108+(O$111-O$108)/3</f>
        <v>28.892361111111111</v>
      </c>
      <c r="P109" s="140">
        <f t="shared" si="56"/>
        <v>28.892361111111111</v>
      </c>
      <c r="Q109" s="140">
        <f t="shared" si="56"/>
        <v>28.892361111111111</v>
      </c>
      <c r="R109" s="166">
        <f>R108+(R111-R108)/3</f>
        <v>175.66666666666666</v>
      </c>
      <c r="S109" s="166">
        <f>S108+(S111-S108)/3</f>
        <v>170.33333333333334</v>
      </c>
      <c r="T109" s="166">
        <f>T108+(T111-T108)/3</f>
        <v>166</v>
      </c>
      <c r="U109">
        <f t="shared" ref="U109:U110" si="82">U108+(U$111-U$106)/5</f>
        <v>1.6599999999999997</v>
      </c>
      <c r="V109">
        <f t="shared" si="69"/>
        <v>4.42</v>
      </c>
      <c r="W109">
        <f t="shared" si="69"/>
        <v>9.7200000000000006</v>
      </c>
      <c r="X109">
        <f t="shared" si="69"/>
        <v>15.860000000000001</v>
      </c>
      <c r="Y109">
        <f t="shared" si="69"/>
        <v>22.740000000000002</v>
      </c>
      <c r="Z109">
        <f t="shared" si="69"/>
        <v>30.419999999999995</v>
      </c>
      <c r="AA109">
        <f t="shared" si="70"/>
        <v>29.385659999999998</v>
      </c>
      <c r="AB109"/>
      <c r="AC109" s="93">
        <f>IF(AC108="",0,AC108)</f>
        <v>19</v>
      </c>
      <c r="AD109" s="93">
        <f t="shared" ref="AD109:AP110" si="83">IF(AD108="",0,AD108)</f>
        <v>19</v>
      </c>
      <c r="AE109" s="93">
        <f t="shared" si="83"/>
        <v>19</v>
      </c>
      <c r="AF109" s="93">
        <f t="shared" si="83"/>
        <v>17</v>
      </c>
      <c r="AG109" s="93">
        <f t="shared" si="83"/>
        <v>15</v>
      </c>
      <c r="AH109" s="93">
        <f t="shared" si="83"/>
        <v>14</v>
      </c>
      <c r="AI109" s="93">
        <f t="shared" si="83"/>
        <v>14</v>
      </c>
      <c r="AJ109" s="93">
        <f t="shared" si="83"/>
        <v>13</v>
      </c>
      <c r="AK109" s="93">
        <f t="shared" si="83"/>
        <v>13</v>
      </c>
      <c r="AL109" s="93">
        <f t="shared" si="83"/>
        <v>12</v>
      </c>
      <c r="AM109" s="93">
        <f t="shared" si="83"/>
        <v>12</v>
      </c>
      <c r="AN109" s="93">
        <f t="shared" si="83"/>
        <v>11</v>
      </c>
      <c r="AO109" s="93">
        <f t="shared" si="83"/>
        <v>10</v>
      </c>
      <c r="AP109" s="93">
        <f t="shared" si="83"/>
        <v>8</v>
      </c>
      <c r="AQ109" s="93">
        <f t="shared" ref="AQ109:AR124" si="84">AP109</f>
        <v>8</v>
      </c>
      <c r="AR109" s="93">
        <f t="shared" si="84"/>
        <v>8</v>
      </c>
      <c r="AS109" s="93">
        <f t="shared" si="71"/>
        <v>8</v>
      </c>
      <c r="AT109" s="93">
        <f t="shared" si="71"/>
        <v>8</v>
      </c>
      <c r="AU109" s="93">
        <f t="shared" si="71"/>
        <v>8</v>
      </c>
      <c r="AV109" s="93">
        <f t="shared" si="71"/>
        <v>8</v>
      </c>
      <c r="AW109" s="93">
        <f t="shared" si="71"/>
        <v>8</v>
      </c>
      <c r="AX109" s="93">
        <f t="shared" si="71"/>
        <v>8</v>
      </c>
      <c r="AY109" s="93">
        <f t="shared" si="71"/>
        <v>8</v>
      </c>
      <c r="AZ109" s="93">
        <f t="shared" si="72"/>
        <v>8</v>
      </c>
      <c r="BA109" s="93">
        <f t="shared" si="73"/>
        <v>8</v>
      </c>
      <c r="BB109" s="93">
        <f t="shared" si="74"/>
        <v>8</v>
      </c>
      <c r="BC109" s="93">
        <f t="shared" si="75"/>
        <v>8</v>
      </c>
      <c r="BD109" s="93">
        <f t="shared" si="76"/>
        <v>8</v>
      </c>
      <c r="BE109" s="93">
        <f t="shared" si="77"/>
        <v>8</v>
      </c>
      <c r="BF109" s="93">
        <f t="shared" si="78"/>
        <v>8</v>
      </c>
      <c r="BG109" s="93">
        <f t="shared" si="79"/>
        <v>8</v>
      </c>
      <c r="BH109" s="93">
        <f t="shared" si="80"/>
        <v>8</v>
      </c>
      <c r="BI109" s="93">
        <f t="shared" si="81"/>
        <v>8</v>
      </c>
      <c r="BJ109">
        <v>18</v>
      </c>
      <c r="BK109" s="181">
        <f t="shared" ref="BK109:BM112" si="85">BK108+(BK$113-BK$108)/5</f>
        <v>360</v>
      </c>
      <c r="BL109" s="181">
        <f t="shared" si="85"/>
        <v>509</v>
      </c>
      <c r="BM109" s="181">
        <f t="shared" si="85"/>
        <v>1148</v>
      </c>
      <c r="BN109" s="183">
        <f t="shared" si="50"/>
        <v>1538.6626865671642</v>
      </c>
      <c r="BO109"/>
    </row>
    <row r="110" spans="1:67" s="1" customFormat="1">
      <c r="A110" s="1">
        <v>29</v>
      </c>
      <c r="B110" s="1">
        <f t="shared" si="51"/>
        <v>16.422265734991068</v>
      </c>
      <c r="C110" s="1">
        <f t="shared" si="52"/>
        <v>7.7097867590914424</v>
      </c>
      <c r="D110" s="1">
        <v>22</v>
      </c>
      <c r="E110" s="1">
        <f t="shared" si="58"/>
        <v>14.140909090909101</v>
      </c>
      <c r="F110" s="1">
        <f t="shared" si="53"/>
        <v>26.40000000000002</v>
      </c>
      <c r="G110" s="1">
        <f t="shared" si="54"/>
        <v>563.63636363636317</v>
      </c>
      <c r="H110" s="1">
        <f t="shared" si="55"/>
        <v>147.81818181818193</v>
      </c>
      <c r="I110" s="93">
        <v>15</v>
      </c>
      <c r="J110" s="93">
        <v>12</v>
      </c>
      <c r="K110" s="93">
        <v>18</v>
      </c>
      <c r="L110" s="93">
        <v>30</v>
      </c>
      <c r="M110" s="93">
        <v>18</v>
      </c>
      <c r="N110" s="93">
        <v>32</v>
      </c>
      <c r="O110" s="140">
        <f>O109+(O$111-O$108)/3</f>
        <v>29.888888888888889</v>
      </c>
      <c r="P110" s="140">
        <f t="shared" si="56"/>
        <v>29.888888888888889</v>
      </c>
      <c r="Q110" s="140">
        <f t="shared" si="56"/>
        <v>29.888888888888889</v>
      </c>
      <c r="R110" s="166">
        <f>R109+(R109-R108)</f>
        <v>181.33333333333331</v>
      </c>
      <c r="S110" s="166">
        <f>S109+(S109-S108)</f>
        <v>175.66666666666669</v>
      </c>
      <c r="T110" s="166">
        <f>T109+(T109-T108)</f>
        <v>172</v>
      </c>
      <c r="U110">
        <f t="shared" si="82"/>
        <v>1.7799999999999996</v>
      </c>
      <c r="V110">
        <f t="shared" si="69"/>
        <v>4.76</v>
      </c>
      <c r="W110">
        <f t="shared" si="69"/>
        <v>10.46</v>
      </c>
      <c r="X110">
        <f t="shared" si="69"/>
        <v>17.080000000000002</v>
      </c>
      <c r="Y110">
        <f t="shared" si="69"/>
        <v>24.520000000000003</v>
      </c>
      <c r="Z110">
        <f t="shared" si="69"/>
        <v>32.859999999999992</v>
      </c>
      <c r="AA110">
        <f t="shared" si="70"/>
        <v>29.380879999999998</v>
      </c>
      <c r="AB110"/>
      <c r="AC110" s="93">
        <f>IF(AC109="",0,AC109)</f>
        <v>19</v>
      </c>
      <c r="AD110" s="93">
        <f t="shared" si="83"/>
        <v>19</v>
      </c>
      <c r="AE110" s="93">
        <f t="shared" si="83"/>
        <v>19</v>
      </c>
      <c r="AF110" s="93">
        <f t="shared" si="83"/>
        <v>17</v>
      </c>
      <c r="AG110" s="93">
        <f t="shared" si="83"/>
        <v>15</v>
      </c>
      <c r="AH110" s="93">
        <f t="shared" si="83"/>
        <v>14</v>
      </c>
      <c r="AI110" s="93">
        <f t="shared" si="83"/>
        <v>14</v>
      </c>
      <c r="AJ110" s="93">
        <f t="shared" si="83"/>
        <v>13</v>
      </c>
      <c r="AK110" s="93">
        <f t="shared" si="83"/>
        <v>13</v>
      </c>
      <c r="AL110" s="93">
        <f t="shared" si="83"/>
        <v>12</v>
      </c>
      <c r="AM110" s="93">
        <f t="shared" si="83"/>
        <v>12</v>
      </c>
      <c r="AN110" s="93">
        <f t="shared" si="83"/>
        <v>11</v>
      </c>
      <c r="AO110" s="93">
        <f t="shared" si="83"/>
        <v>10</v>
      </c>
      <c r="AP110" s="93">
        <f t="shared" si="83"/>
        <v>8</v>
      </c>
      <c r="AQ110" s="93">
        <f t="shared" si="84"/>
        <v>8</v>
      </c>
      <c r="AR110" s="93">
        <f t="shared" si="84"/>
        <v>8</v>
      </c>
      <c r="AS110" s="93">
        <f t="shared" si="71"/>
        <v>8</v>
      </c>
      <c r="AT110" s="93">
        <f t="shared" si="71"/>
        <v>8</v>
      </c>
      <c r="AU110" s="93">
        <f t="shared" si="71"/>
        <v>8</v>
      </c>
      <c r="AV110" s="93">
        <f t="shared" si="71"/>
        <v>8</v>
      </c>
      <c r="AW110" s="93">
        <f t="shared" si="71"/>
        <v>8</v>
      </c>
      <c r="AX110" s="93">
        <f t="shared" si="71"/>
        <v>8</v>
      </c>
      <c r="AY110" s="93">
        <f t="shared" si="71"/>
        <v>8</v>
      </c>
      <c r="AZ110" s="93">
        <f t="shared" si="72"/>
        <v>8</v>
      </c>
      <c r="BA110" s="93">
        <f t="shared" si="73"/>
        <v>8</v>
      </c>
      <c r="BB110" s="93">
        <f t="shared" si="74"/>
        <v>8</v>
      </c>
      <c r="BC110" s="93">
        <f t="shared" si="75"/>
        <v>8</v>
      </c>
      <c r="BD110" s="93">
        <f t="shared" si="76"/>
        <v>8</v>
      </c>
      <c r="BE110" s="93">
        <f t="shared" si="77"/>
        <v>8</v>
      </c>
      <c r="BF110" s="93">
        <f t="shared" si="78"/>
        <v>8</v>
      </c>
      <c r="BG110" s="93">
        <f t="shared" si="79"/>
        <v>8</v>
      </c>
      <c r="BH110" s="93">
        <f t="shared" si="80"/>
        <v>8</v>
      </c>
      <c r="BI110" s="93">
        <f t="shared" si="81"/>
        <v>8</v>
      </c>
      <c r="BJ110">
        <v>19</v>
      </c>
      <c r="BK110" s="181">
        <f t="shared" si="85"/>
        <v>373</v>
      </c>
      <c r="BL110" s="181">
        <f t="shared" si="85"/>
        <v>528</v>
      </c>
      <c r="BM110" s="181">
        <f t="shared" si="85"/>
        <v>1196</v>
      </c>
      <c r="BN110" s="183">
        <f t="shared" si="50"/>
        <v>1602.9970149253732</v>
      </c>
      <c r="BO110"/>
    </row>
    <row r="111" spans="1:67" s="1" customFormat="1">
      <c r="A111" s="1">
        <v>30</v>
      </c>
      <c r="B111" s="1">
        <f t="shared" si="51"/>
        <v>16.988550760335588</v>
      </c>
      <c r="C111" s="1">
        <f t="shared" si="52"/>
        <v>7.9756414749221811</v>
      </c>
      <c r="D111" s="1">
        <v>23</v>
      </c>
      <c r="E111" s="1">
        <f t="shared" si="58"/>
        <v>14.204545454545466</v>
      </c>
      <c r="F111" s="1">
        <f t="shared" si="53"/>
        <v>26.500000000000021</v>
      </c>
      <c r="G111" s="1">
        <f t="shared" si="54"/>
        <v>568.18181818181768</v>
      </c>
      <c r="H111" s="1">
        <f t="shared" si="55"/>
        <v>149.09090909090921</v>
      </c>
      <c r="I111" s="93">
        <v>18</v>
      </c>
      <c r="J111" s="93">
        <v>18</v>
      </c>
      <c r="K111" s="93">
        <v>18</v>
      </c>
      <c r="L111" s="93">
        <v>30</v>
      </c>
      <c r="M111" s="93">
        <v>18</v>
      </c>
      <c r="N111" s="93">
        <v>34</v>
      </c>
      <c r="O111" s="140">
        <f>A111+(10+5/8)/12</f>
        <v>30.885416666666668</v>
      </c>
      <c r="P111" s="140">
        <f t="shared" si="56"/>
        <v>30.885416666666668</v>
      </c>
      <c r="Q111" s="140">
        <f t="shared" si="56"/>
        <v>30.885416666666668</v>
      </c>
      <c r="R111" s="165">
        <v>187</v>
      </c>
      <c r="S111" s="163">
        <v>181</v>
      </c>
      <c r="T111" s="163">
        <v>178</v>
      </c>
      <c r="U111">
        <v>1.9</v>
      </c>
      <c r="V111">
        <v>5.0999999999999996</v>
      </c>
      <c r="W111">
        <v>11.2</v>
      </c>
      <c r="X111">
        <v>18.3</v>
      </c>
      <c r="Y111">
        <v>26.3</v>
      </c>
      <c r="Z111">
        <v>35.299999999999997</v>
      </c>
      <c r="AA111">
        <v>45</v>
      </c>
      <c r="AB111"/>
      <c r="AC111" s="93">
        <v>19</v>
      </c>
      <c r="AD111" s="93">
        <v>19</v>
      </c>
      <c r="AE111" s="93">
        <v>18</v>
      </c>
      <c r="AF111" s="93">
        <v>17</v>
      </c>
      <c r="AG111" s="93">
        <v>15</v>
      </c>
      <c r="AH111" s="93">
        <v>14</v>
      </c>
      <c r="AI111" s="93">
        <v>14</v>
      </c>
      <c r="AJ111" s="93">
        <v>13</v>
      </c>
      <c r="AK111" s="93">
        <v>12</v>
      </c>
      <c r="AL111" s="93">
        <v>12</v>
      </c>
      <c r="AM111" s="93">
        <v>11</v>
      </c>
      <c r="AN111" s="93">
        <v>11</v>
      </c>
      <c r="AO111" s="93">
        <v>10</v>
      </c>
      <c r="AP111" s="93">
        <v>8</v>
      </c>
      <c r="AQ111" s="93">
        <f t="shared" si="84"/>
        <v>8</v>
      </c>
      <c r="AR111" s="93">
        <f t="shared" si="84"/>
        <v>8</v>
      </c>
      <c r="AS111" s="93">
        <f t="shared" si="71"/>
        <v>8</v>
      </c>
      <c r="AT111" s="93">
        <f t="shared" si="71"/>
        <v>8</v>
      </c>
      <c r="AU111" s="93">
        <f t="shared" si="71"/>
        <v>8</v>
      </c>
      <c r="AV111" s="93">
        <f t="shared" si="71"/>
        <v>8</v>
      </c>
      <c r="AW111" s="93">
        <f t="shared" si="71"/>
        <v>8</v>
      </c>
      <c r="AX111" s="93">
        <f t="shared" si="71"/>
        <v>8</v>
      </c>
      <c r="AY111" s="93">
        <f t="shared" si="71"/>
        <v>8</v>
      </c>
      <c r="AZ111" s="93">
        <f t="shared" si="72"/>
        <v>8</v>
      </c>
      <c r="BA111" s="93">
        <f t="shared" si="73"/>
        <v>8</v>
      </c>
      <c r="BB111" s="93">
        <f t="shared" si="74"/>
        <v>8</v>
      </c>
      <c r="BC111" s="93">
        <f t="shared" si="75"/>
        <v>8</v>
      </c>
      <c r="BD111" s="93">
        <f t="shared" si="76"/>
        <v>8</v>
      </c>
      <c r="BE111" s="93">
        <f t="shared" si="77"/>
        <v>8</v>
      </c>
      <c r="BF111" s="93">
        <f t="shared" si="78"/>
        <v>8</v>
      </c>
      <c r="BG111" s="93">
        <f t="shared" si="79"/>
        <v>8</v>
      </c>
      <c r="BH111" s="93">
        <f t="shared" si="80"/>
        <v>8</v>
      </c>
      <c r="BI111" s="93">
        <f t="shared" si="81"/>
        <v>8</v>
      </c>
      <c r="BJ111">
        <v>20</v>
      </c>
      <c r="BK111" s="181">
        <f t="shared" si="85"/>
        <v>386</v>
      </c>
      <c r="BL111" s="181">
        <f t="shared" si="85"/>
        <v>547</v>
      </c>
      <c r="BM111" s="181">
        <f t="shared" si="85"/>
        <v>1244</v>
      </c>
      <c r="BN111" s="183">
        <f t="shared" si="50"/>
        <v>1667.3313432835821</v>
      </c>
      <c r="BO111"/>
    </row>
    <row r="112" spans="1:67" s="1" customFormat="1">
      <c r="A112" s="1">
        <v>31</v>
      </c>
      <c r="B112" s="1">
        <f t="shared" si="51"/>
        <v>17.554835785680108</v>
      </c>
      <c r="C112" s="1">
        <f t="shared" si="52"/>
        <v>8.2414961907529207</v>
      </c>
      <c r="D112" s="1">
        <v>24</v>
      </c>
      <c r="E112" s="1">
        <f t="shared" si="58"/>
        <v>14.26818181818183</v>
      </c>
      <c r="F112" s="1">
        <f t="shared" si="53"/>
        <v>26.600000000000023</v>
      </c>
      <c r="G112" s="1">
        <f t="shared" si="54"/>
        <v>572.72727272727218</v>
      </c>
      <c r="H112" s="1">
        <f t="shared" si="55"/>
        <v>150.36363636363649</v>
      </c>
      <c r="I112" s="93">
        <v>18</v>
      </c>
      <c r="J112" s="93">
        <v>18</v>
      </c>
      <c r="K112" s="93">
        <v>18</v>
      </c>
      <c r="L112" s="93">
        <v>30</v>
      </c>
      <c r="M112" s="93">
        <v>18</v>
      </c>
      <c r="N112" s="93">
        <v>34</v>
      </c>
      <c r="O112" s="140">
        <f>O111+(O$114-O$111)/3</f>
        <v>31.878472222222225</v>
      </c>
      <c r="P112" s="140">
        <f t="shared" si="56"/>
        <v>31.878472222222225</v>
      </c>
      <c r="Q112" s="140">
        <f t="shared" si="56"/>
        <v>31.878472222222225</v>
      </c>
      <c r="R112" s="166">
        <f>R111+(R114-R111)/3</f>
        <v>193.33333333333334</v>
      </c>
      <c r="S112" s="166">
        <f>S111+(S114-S111)/3</f>
        <v>187</v>
      </c>
      <c r="T112" s="166">
        <f>T111+(T114-T111)/3</f>
        <v>184</v>
      </c>
      <c r="U112">
        <f>U111+(U$121-U$111)/10</f>
        <v>2.0499999999999998</v>
      </c>
      <c r="V112">
        <f t="shared" ref="V112:X120" si="86">V111+(V$121-V$111)/10</f>
        <v>5.52</v>
      </c>
      <c r="W112">
        <f t="shared" si="86"/>
        <v>12.19</v>
      </c>
      <c r="X112">
        <f t="shared" si="86"/>
        <v>19.98</v>
      </c>
      <c r="Y112"/>
      <c r="Z112"/>
      <c r="AA112"/>
      <c r="AB112"/>
      <c r="AC112" s="93">
        <f>IF(AC111="",0,AC111)</f>
        <v>19</v>
      </c>
      <c r="AD112" s="93">
        <f t="shared" ref="AD112:AP113" si="87">IF(AD111="",0,AD111)</f>
        <v>19</v>
      </c>
      <c r="AE112" s="93">
        <f t="shared" si="87"/>
        <v>18</v>
      </c>
      <c r="AF112" s="93">
        <f t="shared" si="87"/>
        <v>17</v>
      </c>
      <c r="AG112" s="93">
        <f t="shared" si="87"/>
        <v>15</v>
      </c>
      <c r="AH112" s="93">
        <f t="shared" si="87"/>
        <v>14</v>
      </c>
      <c r="AI112" s="93">
        <f t="shared" si="87"/>
        <v>14</v>
      </c>
      <c r="AJ112" s="93">
        <f t="shared" si="87"/>
        <v>13</v>
      </c>
      <c r="AK112" s="93">
        <f t="shared" si="87"/>
        <v>12</v>
      </c>
      <c r="AL112" s="93">
        <f t="shared" si="87"/>
        <v>12</v>
      </c>
      <c r="AM112" s="93">
        <f t="shared" si="87"/>
        <v>11</v>
      </c>
      <c r="AN112" s="93">
        <f t="shared" si="87"/>
        <v>11</v>
      </c>
      <c r="AO112" s="93">
        <f t="shared" si="87"/>
        <v>10</v>
      </c>
      <c r="AP112" s="93">
        <f t="shared" si="87"/>
        <v>8</v>
      </c>
      <c r="AQ112" s="93">
        <f t="shared" si="84"/>
        <v>8</v>
      </c>
      <c r="AR112" s="93">
        <f t="shared" si="84"/>
        <v>8</v>
      </c>
      <c r="AS112" s="93">
        <f t="shared" si="71"/>
        <v>8</v>
      </c>
      <c r="AT112" s="93">
        <f t="shared" si="71"/>
        <v>8</v>
      </c>
      <c r="AU112" s="93">
        <f t="shared" si="71"/>
        <v>8</v>
      </c>
      <c r="AV112" s="93">
        <f t="shared" si="71"/>
        <v>8</v>
      </c>
      <c r="AW112" s="93">
        <f t="shared" si="71"/>
        <v>8</v>
      </c>
      <c r="AX112" s="93">
        <f t="shared" si="71"/>
        <v>8</v>
      </c>
      <c r="AY112" s="93">
        <f t="shared" si="71"/>
        <v>8</v>
      </c>
      <c r="AZ112" s="93">
        <f t="shared" si="72"/>
        <v>8</v>
      </c>
      <c r="BA112" s="93">
        <f t="shared" si="73"/>
        <v>8</v>
      </c>
      <c r="BB112" s="93">
        <f t="shared" si="74"/>
        <v>8</v>
      </c>
      <c r="BC112" s="93">
        <f t="shared" si="75"/>
        <v>8</v>
      </c>
      <c r="BD112" s="93">
        <f t="shared" si="76"/>
        <v>8</v>
      </c>
      <c r="BE112" s="93">
        <f t="shared" si="77"/>
        <v>8</v>
      </c>
      <c r="BF112" s="93">
        <f t="shared" si="78"/>
        <v>8</v>
      </c>
      <c r="BG112" s="93">
        <f t="shared" si="79"/>
        <v>8</v>
      </c>
      <c r="BH112" s="93">
        <f t="shared" si="80"/>
        <v>8</v>
      </c>
      <c r="BI112" s="93">
        <f t="shared" si="81"/>
        <v>8</v>
      </c>
      <c r="BJ112">
        <v>21</v>
      </c>
      <c r="BK112" s="181">
        <f t="shared" si="85"/>
        <v>399</v>
      </c>
      <c r="BL112" s="181">
        <f t="shared" si="85"/>
        <v>566</v>
      </c>
      <c r="BM112" s="181">
        <f t="shared" si="85"/>
        <v>1292</v>
      </c>
      <c r="BN112" s="183">
        <f>BN113*(BM112/BM113)</f>
        <v>1731.6656716417911</v>
      </c>
      <c r="BO112"/>
    </row>
    <row r="113" spans="1:67" s="1" customFormat="1">
      <c r="A113" s="1">
        <v>32</v>
      </c>
      <c r="B113" s="1">
        <f t="shared" si="51"/>
        <v>18.121120811024628</v>
      </c>
      <c r="C113" s="1">
        <f t="shared" si="52"/>
        <v>8.5073509065836603</v>
      </c>
      <c r="D113" s="1">
        <v>25</v>
      </c>
      <c r="E113" s="1">
        <f t="shared" si="58"/>
        <v>14.331818181818194</v>
      </c>
      <c r="F113" s="1">
        <f t="shared" si="53"/>
        <v>26.700000000000024</v>
      </c>
      <c r="G113" s="1">
        <f t="shared" si="54"/>
        <v>577.27272727272668</v>
      </c>
      <c r="H113" s="1">
        <f t="shared" si="55"/>
        <v>151.63636363636377</v>
      </c>
      <c r="I113" s="93">
        <v>18</v>
      </c>
      <c r="J113" s="93">
        <v>18</v>
      </c>
      <c r="K113" s="93">
        <v>18</v>
      </c>
      <c r="L113" s="93">
        <v>30</v>
      </c>
      <c r="M113" s="93">
        <v>18</v>
      </c>
      <c r="N113" s="93">
        <v>34</v>
      </c>
      <c r="O113" s="140">
        <f>O112+(O$114-O$111)/3</f>
        <v>32.871527777777779</v>
      </c>
      <c r="P113" s="140">
        <f t="shared" si="56"/>
        <v>32.871527777777779</v>
      </c>
      <c r="Q113" s="140">
        <f t="shared" si="56"/>
        <v>32.871527777777779</v>
      </c>
      <c r="R113" s="166">
        <f>R112+(R112-R111)</f>
        <v>199.66666666666669</v>
      </c>
      <c r="S113" s="166">
        <f>S112+(S112-S111)</f>
        <v>193</v>
      </c>
      <c r="T113" s="166">
        <f>T112+(T112-T111)</f>
        <v>190</v>
      </c>
      <c r="U113">
        <f>U112+(U$121-U$111)/10</f>
        <v>2.1999999999999997</v>
      </c>
      <c r="V113">
        <f t="shared" si="86"/>
        <v>5.9399999999999995</v>
      </c>
      <c r="W113">
        <f t="shared" si="86"/>
        <v>13.18</v>
      </c>
      <c r="X113">
        <f t="shared" si="86"/>
        <v>21.66</v>
      </c>
      <c r="Y113"/>
      <c r="Z113"/>
      <c r="AA113"/>
      <c r="AB113"/>
      <c r="AC113" s="93">
        <f>IF(AC112="",0,AC112)</f>
        <v>19</v>
      </c>
      <c r="AD113" s="93">
        <f t="shared" si="87"/>
        <v>19</v>
      </c>
      <c r="AE113" s="93">
        <f t="shared" si="87"/>
        <v>18</v>
      </c>
      <c r="AF113" s="93">
        <f t="shared" si="87"/>
        <v>17</v>
      </c>
      <c r="AG113" s="93">
        <f t="shared" si="87"/>
        <v>15</v>
      </c>
      <c r="AH113" s="93">
        <f t="shared" si="87"/>
        <v>14</v>
      </c>
      <c r="AI113" s="93">
        <f t="shared" si="87"/>
        <v>14</v>
      </c>
      <c r="AJ113" s="93">
        <f t="shared" si="87"/>
        <v>13</v>
      </c>
      <c r="AK113" s="93">
        <f t="shared" si="87"/>
        <v>12</v>
      </c>
      <c r="AL113" s="93">
        <f t="shared" si="87"/>
        <v>12</v>
      </c>
      <c r="AM113" s="93">
        <f t="shared" si="87"/>
        <v>11</v>
      </c>
      <c r="AN113" s="93">
        <f t="shared" si="87"/>
        <v>11</v>
      </c>
      <c r="AO113" s="93">
        <f t="shared" si="87"/>
        <v>10</v>
      </c>
      <c r="AP113" s="93">
        <f t="shared" si="87"/>
        <v>8</v>
      </c>
      <c r="AQ113" s="93">
        <f t="shared" si="84"/>
        <v>8</v>
      </c>
      <c r="AR113" s="93">
        <f t="shared" si="84"/>
        <v>8</v>
      </c>
      <c r="AS113" s="93">
        <f t="shared" si="71"/>
        <v>8</v>
      </c>
      <c r="AT113" s="93">
        <f t="shared" si="71"/>
        <v>8</v>
      </c>
      <c r="AU113" s="93">
        <f t="shared" si="71"/>
        <v>8</v>
      </c>
      <c r="AV113" s="93">
        <f t="shared" si="71"/>
        <v>8</v>
      </c>
      <c r="AW113" s="93">
        <f t="shared" si="71"/>
        <v>8</v>
      </c>
      <c r="AX113" s="93">
        <f t="shared" si="71"/>
        <v>8</v>
      </c>
      <c r="AY113" s="93">
        <f t="shared" si="71"/>
        <v>8</v>
      </c>
      <c r="AZ113" s="93">
        <f t="shared" si="72"/>
        <v>8</v>
      </c>
      <c r="BA113" s="93">
        <f t="shared" si="73"/>
        <v>8</v>
      </c>
      <c r="BB113" s="93">
        <f t="shared" si="74"/>
        <v>8</v>
      </c>
      <c r="BC113" s="93">
        <f t="shared" si="75"/>
        <v>8</v>
      </c>
      <c r="BD113" s="93">
        <f t="shared" si="76"/>
        <v>8</v>
      </c>
      <c r="BE113" s="93">
        <f t="shared" si="77"/>
        <v>8</v>
      </c>
      <c r="BF113" s="93">
        <f t="shared" si="78"/>
        <v>8</v>
      </c>
      <c r="BG113" s="93">
        <f t="shared" si="79"/>
        <v>8</v>
      </c>
      <c r="BH113" s="93">
        <f t="shared" si="80"/>
        <v>8</v>
      </c>
      <c r="BI113" s="93">
        <f t="shared" si="81"/>
        <v>8</v>
      </c>
      <c r="BJ113">
        <v>22</v>
      </c>
      <c r="BK113" s="181">
        <v>412</v>
      </c>
      <c r="BL113" s="181">
        <v>585</v>
      </c>
      <c r="BM113" s="181">
        <v>1340</v>
      </c>
      <c r="BN113" s="181">
        <v>1796</v>
      </c>
      <c r="BO113"/>
    </row>
    <row r="114" spans="1:67" s="1" customFormat="1">
      <c r="A114" s="1">
        <v>33</v>
      </c>
      <c r="B114" s="1">
        <f t="shared" si="51"/>
        <v>18.687405836369145</v>
      </c>
      <c r="C114" s="1">
        <f t="shared" si="52"/>
        <v>8.7732056224143999</v>
      </c>
      <c r="D114" s="1">
        <v>26</v>
      </c>
      <c r="E114" s="1">
        <f t="shared" si="58"/>
        <v>14.395454545454559</v>
      </c>
      <c r="F114" s="1">
        <f t="shared" si="53"/>
        <v>26.800000000000026</v>
      </c>
      <c r="G114" s="1">
        <f t="shared" si="54"/>
        <v>581.81818181818119</v>
      </c>
      <c r="H114" s="1">
        <f t="shared" si="55"/>
        <v>152.90909090909105</v>
      </c>
      <c r="I114" s="93">
        <v>18</v>
      </c>
      <c r="J114" s="93">
        <v>18</v>
      </c>
      <c r="K114" s="93">
        <v>18</v>
      </c>
      <c r="L114" s="93">
        <v>30</v>
      </c>
      <c r="M114" s="93">
        <v>18</v>
      </c>
      <c r="N114" s="93">
        <v>34</v>
      </c>
      <c r="O114" s="140">
        <f>A114+(10+3/8)/12</f>
        <v>33.864583333333336</v>
      </c>
      <c r="P114" s="140">
        <f t="shared" si="56"/>
        <v>33.864583333333336</v>
      </c>
      <c r="Q114" s="140">
        <f t="shared" si="56"/>
        <v>33.864583333333336</v>
      </c>
      <c r="R114" s="165">
        <v>206</v>
      </c>
      <c r="S114" s="163">
        <v>199</v>
      </c>
      <c r="T114" s="163">
        <v>196</v>
      </c>
      <c r="U114">
        <f t="shared" ref="U114:U120" si="88">U113+(U$121-U$111)/10</f>
        <v>2.3499999999999996</v>
      </c>
      <c r="V114">
        <f t="shared" si="86"/>
        <v>6.3599999999999994</v>
      </c>
      <c r="W114">
        <f t="shared" si="86"/>
        <v>14.17</v>
      </c>
      <c r="X114">
        <f t="shared" si="86"/>
        <v>23.34</v>
      </c>
      <c r="Y114"/>
      <c r="Z114"/>
      <c r="AA114"/>
      <c r="AB114"/>
      <c r="AC114" s="93">
        <v>19</v>
      </c>
      <c r="AD114" s="93">
        <v>19</v>
      </c>
      <c r="AE114" s="93">
        <v>18</v>
      </c>
      <c r="AF114" s="93">
        <v>17</v>
      </c>
      <c r="AG114" s="93">
        <v>15</v>
      </c>
      <c r="AH114" s="93">
        <v>14</v>
      </c>
      <c r="AI114" s="93">
        <v>14</v>
      </c>
      <c r="AJ114" s="93">
        <v>13</v>
      </c>
      <c r="AK114" s="93">
        <v>12</v>
      </c>
      <c r="AL114" s="93">
        <v>12</v>
      </c>
      <c r="AM114" s="93">
        <v>11</v>
      </c>
      <c r="AN114" s="93">
        <v>11</v>
      </c>
      <c r="AO114" s="93">
        <v>10</v>
      </c>
      <c r="AP114" s="93">
        <v>8</v>
      </c>
      <c r="AQ114" s="93">
        <f t="shared" si="84"/>
        <v>8</v>
      </c>
      <c r="AR114" s="93">
        <f t="shared" si="84"/>
        <v>8</v>
      </c>
      <c r="AS114" s="93">
        <f t="shared" si="71"/>
        <v>8</v>
      </c>
      <c r="AT114" s="93">
        <f t="shared" si="71"/>
        <v>8</v>
      </c>
      <c r="AU114" s="93">
        <f t="shared" si="71"/>
        <v>8</v>
      </c>
      <c r="AV114" s="93">
        <f t="shared" si="71"/>
        <v>8</v>
      </c>
      <c r="AW114" s="93">
        <f t="shared" si="71"/>
        <v>8</v>
      </c>
      <c r="AX114" s="93">
        <f t="shared" si="71"/>
        <v>8</v>
      </c>
      <c r="AY114" s="93">
        <f t="shared" si="71"/>
        <v>8</v>
      </c>
      <c r="AZ114" s="93">
        <f t="shared" si="72"/>
        <v>8</v>
      </c>
      <c r="BA114" s="93">
        <f t="shared" si="73"/>
        <v>8</v>
      </c>
      <c r="BB114" s="93">
        <f t="shared" si="74"/>
        <v>8</v>
      </c>
      <c r="BC114" s="93">
        <f t="shared" si="75"/>
        <v>8</v>
      </c>
      <c r="BD114" s="93">
        <f t="shared" si="76"/>
        <v>8</v>
      </c>
      <c r="BE114" s="93">
        <f t="shared" si="77"/>
        <v>8</v>
      </c>
      <c r="BF114" s="93">
        <f t="shared" si="78"/>
        <v>8</v>
      </c>
      <c r="BG114" s="93">
        <f t="shared" si="79"/>
        <v>8</v>
      </c>
      <c r="BH114" s="93">
        <f t="shared" si="80"/>
        <v>8</v>
      </c>
      <c r="BI114" s="93">
        <f t="shared" si="81"/>
        <v>8</v>
      </c>
      <c r="BJ114">
        <v>23</v>
      </c>
      <c r="BK114" s="181">
        <f>BK113+(BK113-BK112)</f>
        <v>425</v>
      </c>
      <c r="BL114" s="181">
        <f t="shared" ref="BL114:BN129" si="89">BL113+(BL113-BL112)</f>
        <v>604</v>
      </c>
      <c r="BM114" s="181">
        <f t="shared" si="89"/>
        <v>1388</v>
      </c>
      <c r="BN114" s="181">
        <f t="shared" si="89"/>
        <v>1860.3343283582089</v>
      </c>
      <c r="BO114"/>
    </row>
    <row r="115" spans="1:67" s="1" customFormat="1">
      <c r="A115" s="1">
        <v>34</v>
      </c>
      <c r="B115" s="1">
        <f t="shared" si="51"/>
        <v>19.253690861713665</v>
      </c>
      <c r="C115" s="1">
        <f t="shared" si="52"/>
        <v>9.0390603382451395</v>
      </c>
      <c r="D115" s="1">
        <v>27</v>
      </c>
      <c r="E115" s="1">
        <f t="shared" si="58"/>
        <v>14.459090909090923</v>
      </c>
      <c r="F115" s="1">
        <f t="shared" si="53"/>
        <v>26.900000000000027</v>
      </c>
      <c r="G115" s="1">
        <f t="shared" si="54"/>
        <v>586.36363636363569</v>
      </c>
      <c r="H115" s="1">
        <f t="shared" si="55"/>
        <v>154.18181818181833</v>
      </c>
      <c r="I115" s="93">
        <v>18</v>
      </c>
      <c r="J115" s="93">
        <v>18</v>
      </c>
      <c r="K115" s="93">
        <v>18</v>
      </c>
      <c r="L115" s="93">
        <v>30</v>
      </c>
      <c r="M115" s="93">
        <v>18</v>
      </c>
      <c r="N115" s="93">
        <v>34</v>
      </c>
      <c r="O115" s="140">
        <f>O114+(O$117-O$114)/3</f>
        <v>34.861111111111114</v>
      </c>
      <c r="P115" s="140">
        <f t="shared" si="56"/>
        <v>34.861111111111114</v>
      </c>
      <c r="Q115" s="140">
        <f t="shared" si="56"/>
        <v>34.861111111111114</v>
      </c>
      <c r="R115" s="166">
        <f>R114+(R117-R114)/3</f>
        <v>212</v>
      </c>
      <c r="S115" s="166">
        <f>S114+(S117-S114)/3</f>
        <v>205.33333333333334</v>
      </c>
      <c r="T115" s="166">
        <f>T114+(T117-T114)/3</f>
        <v>202</v>
      </c>
      <c r="U115">
        <f t="shared" si="88"/>
        <v>2.4999999999999996</v>
      </c>
      <c r="V115">
        <f t="shared" si="86"/>
        <v>6.7799999999999994</v>
      </c>
      <c r="W115">
        <f t="shared" si="86"/>
        <v>15.16</v>
      </c>
      <c r="X115">
        <f t="shared" si="86"/>
        <v>25.02</v>
      </c>
      <c r="Y115"/>
      <c r="Z115"/>
      <c r="AA115"/>
      <c r="AB115"/>
      <c r="AC115" s="93">
        <f>IF(AC114="",0,AC114)</f>
        <v>19</v>
      </c>
      <c r="AD115" s="93">
        <f t="shared" ref="AD115:AP116" si="90">IF(AD114="",0,AD114)</f>
        <v>19</v>
      </c>
      <c r="AE115" s="93">
        <f t="shared" si="90"/>
        <v>18</v>
      </c>
      <c r="AF115" s="93">
        <f t="shared" si="90"/>
        <v>17</v>
      </c>
      <c r="AG115" s="93">
        <f t="shared" si="90"/>
        <v>15</v>
      </c>
      <c r="AH115" s="93">
        <f t="shared" si="90"/>
        <v>14</v>
      </c>
      <c r="AI115" s="93">
        <f t="shared" si="90"/>
        <v>14</v>
      </c>
      <c r="AJ115" s="93">
        <f t="shared" si="90"/>
        <v>13</v>
      </c>
      <c r="AK115" s="93">
        <f t="shared" si="90"/>
        <v>12</v>
      </c>
      <c r="AL115" s="93">
        <f t="shared" si="90"/>
        <v>12</v>
      </c>
      <c r="AM115" s="93">
        <f t="shared" si="90"/>
        <v>11</v>
      </c>
      <c r="AN115" s="93">
        <f t="shared" si="90"/>
        <v>11</v>
      </c>
      <c r="AO115" s="93">
        <f t="shared" si="90"/>
        <v>10</v>
      </c>
      <c r="AP115" s="93">
        <f t="shared" si="90"/>
        <v>8</v>
      </c>
      <c r="AQ115" s="93">
        <f t="shared" si="84"/>
        <v>8</v>
      </c>
      <c r="AR115" s="93">
        <f t="shared" si="84"/>
        <v>8</v>
      </c>
      <c r="AS115" s="93">
        <f t="shared" si="71"/>
        <v>8</v>
      </c>
      <c r="AT115" s="93">
        <f t="shared" si="71"/>
        <v>8</v>
      </c>
      <c r="AU115" s="93">
        <f t="shared" si="71"/>
        <v>8</v>
      </c>
      <c r="AV115" s="93">
        <f t="shared" si="71"/>
        <v>8</v>
      </c>
      <c r="AW115" s="93">
        <f t="shared" si="71"/>
        <v>8</v>
      </c>
      <c r="AX115" s="93">
        <f t="shared" si="71"/>
        <v>8</v>
      </c>
      <c r="AY115" s="93">
        <f t="shared" si="71"/>
        <v>8</v>
      </c>
      <c r="AZ115" s="93">
        <f t="shared" si="72"/>
        <v>8</v>
      </c>
      <c r="BA115" s="93">
        <f t="shared" si="73"/>
        <v>8</v>
      </c>
      <c r="BB115" s="93">
        <f t="shared" si="74"/>
        <v>8</v>
      </c>
      <c r="BC115" s="93">
        <f t="shared" si="75"/>
        <v>8</v>
      </c>
      <c r="BD115" s="93">
        <f t="shared" si="76"/>
        <v>8</v>
      </c>
      <c r="BE115" s="93">
        <f t="shared" si="77"/>
        <v>8</v>
      </c>
      <c r="BF115" s="93">
        <f t="shared" si="78"/>
        <v>8</v>
      </c>
      <c r="BG115" s="93">
        <f t="shared" si="79"/>
        <v>8</v>
      </c>
      <c r="BH115" s="93">
        <f t="shared" si="80"/>
        <v>8</v>
      </c>
      <c r="BI115" s="93">
        <f t="shared" si="81"/>
        <v>8</v>
      </c>
      <c r="BJ115">
        <v>24</v>
      </c>
      <c r="BK115" s="181">
        <f t="shared" ref="BK115:BN130" si="91">BK114+(BK114-BK113)</f>
        <v>438</v>
      </c>
      <c r="BL115" s="181">
        <f t="shared" si="89"/>
        <v>623</v>
      </c>
      <c r="BM115" s="181">
        <f t="shared" si="89"/>
        <v>1436</v>
      </c>
      <c r="BN115" s="181">
        <f t="shared" si="89"/>
        <v>1924.6686567164179</v>
      </c>
      <c r="BO115"/>
    </row>
    <row r="116" spans="1:67" s="1" customFormat="1">
      <c r="A116" s="1">
        <v>35</v>
      </c>
      <c r="B116" s="1">
        <f t="shared" si="51"/>
        <v>19.819975887058185</v>
      </c>
      <c r="C116" s="1">
        <f t="shared" si="52"/>
        <v>9.3049150540758792</v>
      </c>
      <c r="D116" s="1">
        <v>28</v>
      </c>
      <c r="E116" s="1">
        <f t="shared" si="58"/>
        <v>14.522727272727288</v>
      </c>
      <c r="F116" s="1">
        <f t="shared" si="53"/>
        <v>27.000000000000028</v>
      </c>
      <c r="G116" s="1">
        <f t="shared" si="54"/>
        <v>590.9090909090902</v>
      </c>
      <c r="H116" s="1">
        <f t="shared" si="55"/>
        <v>155.45454545454561</v>
      </c>
      <c r="I116" s="93">
        <v>18</v>
      </c>
      <c r="J116" s="93">
        <v>18</v>
      </c>
      <c r="K116" s="93">
        <v>18</v>
      </c>
      <c r="L116" s="93">
        <v>30</v>
      </c>
      <c r="M116" s="93">
        <v>18</v>
      </c>
      <c r="N116" s="93">
        <v>34</v>
      </c>
      <c r="O116" s="140">
        <f>O115+(O$117-O$114)/3</f>
        <v>35.857638888888893</v>
      </c>
      <c r="P116" s="140">
        <f t="shared" si="56"/>
        <v>35.857638888888893</v>
      </c>
      <c r="Q116" s="140">
        <f t="shared" si="56"/>
        <v>35.857638888888893</v>
      </c>
      <c r="R116" s="166">
        <f>R115+(R115-R114)</f>
        <v>218</v>
      </c>
      <c r="S116" s="166">
        <f>S115+(S115-S114)</f>
        <v>211.66666666666669</v>
      </c>
      <c r="T116" s="166">
        <f>T115+(T115-T114)</f>
        <v>208</v>
      </c>
      <c r="U116">
        <f t="shared" si="88"/>
        <v>2.6499999999999995</v>
      </c>
      <c r="V116">
        <f t="shared" si="86"/>
        <v>7.1999999999999993</v>
      </c>
      <c r="W116">
        <f t="shared" si="86"/>
        <v>16.149999999999999</v>
      </c>
      <c r="X116">
        <f t="shared" si="86"/>
        <v>26.7</v>
      </c>
      <c r="Y116"/>
      <c r="Z116"/>
      <c r="AA116"/>
      <c r="AB116"/>
      <c r="AC116" s="93">
        <f>IF(AC115="",0,AC115)</f>
        <v>19</v>
      </c>
      <c r="AD116" s="93">
        <f t="shared" si="90"/>
        <v>19</v>
      </c>
      <c r="AE116" s="93">
        <f t="shared" si="90"/>
        <v>18</v>
      </c>
      <c r="AF116" s="93">
        <f t="shared" si="90"/>
        <v>17</v>
      </c>
      <c r="AG116" s="93">
        <f t="shared" si="90"/>
        <v>15</v>
      </c>
      <c r="AH116" s="93">
        <f t="shared" si="90"/>
        <v>14</v>
      </c>
      <c r="AI116" s="93">
        <f t="shared" si="90"/>
        <v>14</v>
      </c>
      <c r="AJ116" s="93">
        <f t="shared" si="90"/>
        <v>13</v>
      </c>
      <c r="AK116" s="93">
        <f t="shared" si="90"/>
        <v>12</v>
      </c>
      <c r="AL116" s="93">
        <f t="shared" si="90"/>
        <v>12</v>
      </c>
      <c r="AM116" s="93">
        <f t="shared" si="90"/>
        <v>11</v>
      </c>
      <c r="AN116" s="93">
        <f t="shared" si="90"/>
        <v>11</v>
      </c>
      <c r="AO116" s="93">
        <f t="shared" si="90"/>
        <v>10</v>
      </c>
      <c r="AP116" s="93">
        <f t="shared" si="90"/>
        <v>8</v>
      </c>
      <c r="AQ116" s="93">
        <f t="shared" si="84"/>
        <v>8</v>
      </c>
      <c r="AR116" s="93">
        <f t="shared" si="84"/>
        <v>8</v>
      </c>
      <c r="AS116" s="93">
        <f t="shared" si="71"/>
        <v>8</v>
      </c>
      <c r="AT116" s="93">
        <f t="shared" si="71"/>
        <v>8</v>
      </c>
      <c r="AU116" s="93">
        <f t="shared" si="71"/>
        <v>8</v>
      </c>
      <c r="AV116" s="93">
        <f t="shared" si="71"/>
        <v>8</v>
      </c>
      <c r="AW116" s="93">
        <f t="shared" si="71"/>
        <v>8</v>
      </c>
      <c r="AX116" s="93">
        <f t="shared" si="71"/>
        <v>8</v>
      </c>
      <c r="AY116" s="93">
        <f t="shared" si="71"/>
        <v>8</v>
      </c>
      <c r="AZ116" s="93">
        <f t="shared" si="72"/>
        <v>8</v>
      </c>
      <c r="BA116" s="93">
        <f t="shared" si="73"/>
        <v>8</v>
      </c>
      <c r="BB116" s="93">
        <f t="shared" si="74"/>
        <v>8</v>
      </c>
      <c r="BC116" s="93">
        <f t="shared" si="75"/>
        <v>8</v>
      </c>
      <c r="BD116" s="93">
        <f t="shared" si="76"/>
        <v>8</v>
      </c>
      <c r="BE116" s="93">
        <f t="shared" si="77"/>
        <v>8</v>
      </c>
      <c r="BF116" s="93">
        <f t="shared" si="78"/>
        <v>8</v>
      </c>
      <c r="BG116" s="93">
        <f t="shared" si="79"/>
        <v>8</v>
      </c>
      <c r="BH116" s="93">
        <f t="shared" si="80"/>
        <v>8</v>
      </c>
      <c r="BI116" s="93">
        <f t="shared" si="81"/>
        <v>8</v>
      </c>
      <c r="BJ116">
        <v>25</v>
      </c>
      <c r="BK116" s="181">
        <f t="shared" si="91"/>
        <v>451</v>
      </c>
      <c r="BL116" s="181">
        <f t="shared" si="89"/>
        <v>642</v>
      </c>
      <c r="BM116" s="181">
        <f t="shared" si="89"/>
        <v>1484</v>
      </c>
      <c r="BN116" s="181">
        <f t="shared" si="89"/>
        <v>1989.0029850746268</v>
      </c>
      <c r="BO116"/>
    </row>
    <row r="117" spans="1:67" s="1" customFormat="1">
      <c r="A117" s="1">
        <v>36</v>
      </c>
      <c r="B117" s="1">
        <f t="shared" si="51"/>
        <v>20.386260912402705</v>
      </c>
      <c r="C117" s="1">
        <f t="shared" si="52"/>
        <v>9.5707697699066188</v>
      </c>
      <c r="D117" s="1">
        <v>29</v>
      </c>
      <c r="E117" s="1">
        <f t="shared" si="58"/>
        <v>14.586363636363652</v>
      </c>
      <c r="F117" s="1">
        <f t="shared" si="53"/>
        <v>27.10000000000003</v>
      </c>
      <c r="G117" s="1">
        <f t="shared" si="54"/>
        <v>595.4545454545447</v>
      </c>
      <c r="H117" s="1">
        <f t="shared" si="55"/>
        <v>156.72727272727289</v>
      </c>
      <c r="I117" s="93">
        <v>18</v>
      </c>
      <c r="J117" s="93">
        <v>18</v>
      </c>
      <c r="K117" s="93">
        <v>18</v>
      </c>
      <c r="L117" s="93">
        <v>30</v>
      </c>
      <c r="M117" s="93">
        <v>18</v>
      </c>
      <c r="N117" s="93">
        <v>38</v>
      </c>
      <c r="O117" s="140">
        <f>A117+(10+1/4)/12</f>
        <v>36.854166666666664</v>
      </c>
      <c r="P117" s="140">
        <f t="shared" si="56"/>
        <v>36.854166666666664</v>
      </c>
      <c r="Q117" s="140">
        <f t="shared" si="56"/>
        <v>36.854166666666664</v>
      </c>
      <c r="R117" s="165">
        <v>224</v>
      </c>
      <c r="S117" s="163">
        <v>218</v>
      </c>
      <c r="T117" s="163">
        <v>214</v>
      </c>
      <c r="U117">
        <f t="shared" si="88"/>
        <v>2.7999999999999994</v>
      </c>
      <c r="V117">
        <f t="shared" si="86"/>
        <v>7.6199999999999992</v>
      </c>
      <c r="W117">
        <f t="shared" si="86"/>
        <v>17.14</v>
      </c>
      <c r="X117">
        <f t="shared" si="86"/>
        <v>28.38</v>
      </c>
      <c r="Y117"/>
      <c r="Z117"/>
      <c r="AA117"/>
      <c r="AB117"/>
      <c r="AC117" s="93">
        <v>19</v>
      </c>
      <c r="AD117" s="93">
        <v>19</v>
      </c>
      <c r="AE117" s="93">
        <v>18</v>
      </c>
      <c r="AF117" s="93">
        <v>17</v>
      </c>
      <c r="AG117" s="93">
        <v>15</v>
      </c>
      <c r="AH117" s="93">
        <v>14</v>
      </c>
      <c r="AI117" s="93">
        <v>14</v>
      </c>
      <c r="AJ117" s="93">
        <v>13</v>
      </c>
      <c r="AK117" s="93">
        <v>12</v>
      </c>
      <c r="AL117" s="93">
        <v>12</v>
      </c>
      <c r="AM117" s="93">
        <v>11</v>
      </c>
      <c r="AN117" s="93">
        <v>10</v>
      </c>
      <c r="AO117" s="93">
        <v>10</v>
      </c>
      <c r="AP117" s="93">
        <v>8</v>
      </c>
      <c r="AQ117" s="93">
        <f t="shared" si="84"/>
        <v>8</v>
      </c>
      <c r="AR117" s="93">
        <f t="shared" si="84"/>
        <v>8</v>
      </c>
      <c r="AS117" s="93">
        <f t="shared" si="71"/>
        <v>8</v>
      </c>
      <c r="AT117" s="93">
        <f t="shared" si="71"/>
        <v>8</v>
      </c>
      <c r="AU117" s="93">
        <f t="shared" si="71"/>
        <v>8</v>
      </c>
      <c r="AV117" s="93">
        <f t="shared" si="71"/>
        <v>8</v>
      </c>
      <c r="AW117" s="93">
        <f t="shared" si="71"/>
        <v>8</v>
      </c>
      <c r="AX117" s="93">
        <f t="shared" si="71"/>
        <v>8</v>
      </c>
      <c r="AY117" s="93">
        <f t="shared" si="71"/>
        <v>8</v>
      </c>
      <c r="AZ117" s="93">
        <f t="shared" si="72"/>
        <v>8</v>
      </c>
      <c r="BA117" s="93">
        <f t="shared" si="73"/>
        <v>8</v>
      </c>
      <c r="BB117" s="93">
        <f t="shared" si="74"/>
        <v>8</v>
      </c>
      <c r="BC117" s="93">
        <f t="shared" si="75"/>
        <v>8</v>
      </c>
      <c r="BD117" s="93">
        <f t="shared" si="76"/>
        <v>8</v>
      </c>
      <c r="BE117" s="93">
        <f t="shared" si="77"/>
        <v>8</v>
      </c>
      <c r="BF117" s="93">
        <f t="shared" si="78"/>
        <v>8</v>
      </c>
      <c r="BG117" s="93">
        <f t="shared" si="79"/>
        <v>8</v>
      </c>
      <c r="BH117" s="93">
        <f t="shared" si="80"/>
        <v>8</v>
      </c>
      <c r="BI117" s="93">
        <f t="shared" si="81"/>
        <v>8</v>
      </c>
      <c r="BJ117">
        <v>26</v>
      </c>
      <c r="BK117" s="181">
        <f t="shared" si="91"/>
        <v>464</v>
      </c>
      <c r="BL117" s="181">
        <f t="shared" si="89"/>
        <v>661</v>
      </c>
      <c r="BM117" s="181">
        <f t="shared" si="89"/>
        <v>1532</v>
      </c>
      <c r="BN117" s="181">
        <f t="shared" si="89"/>
        <v>2053.3373134328358</v>
      </c>
      <c r="BO117"/>
    </row>
    <row r="118" spans="1:67" s="1" customFormat="1">
      <c r="A118" s="1">
        <v>37</v>
      </c>
      <c r="B118" s="1">
        <f t="shared" si="51"/>
        <v>20.952545937747225</v>
      </c>
      <c r="C118" s="1">
        <f t="shared" si="52"/>
        <v>9.8366244857373566</v>
      </c>
      <c r="D118" s="1">
        <v>30</v>
      </c>
      <c r="E118" s="1">
        <f t="shared" si="58"/>
        <v>14.650000000000016</v>
      </c>
      <c r="F118" s="1">
        <f t="shared" si="53"/>
        <v>27.200000000000031</v>
      </c>
      <c r="G118" s="1">
        <f t="shared" si="54"/>
        <v>599.9999999999992</v>
      </c>
      <c r="H118" s="1">
        <f t="shared" si="55"/>
        <v>158.00000000000017</v>
      </c>
      <c r="I118" s="93">
        <v>18</v>
      </c>
      <c r="J118" s="93">
        <v>18</v>
      </c>
      <c r="K118" s="93">
        <v>18</v>
      </c>
      <c r="L118" s="93">
        <v>30</v>
      </c>
      <c r="M118" s="93">
        <v>18</v>
      </c>
      <c r="N118" s="93">
        <v>38</v>
      </c>
      <c r="O118" s="140">
        <f>O117+(O$123-O$117)/6</f>
        <v>37.848958333333329</v>
      </c>
      <c r="P118" s="140">
        <f t="shared" si="56"/>
        <v>37.848958333333329</v>
      </c>
      <c r="Q118" s="140">
        <f t="shared" si="56"/>
        <v>37.848958333333329</v>
      </c>
      <c r="R118" s="166">
        <f>R117+(R123-R117)/6</f>
        <v>230.33333333333334</v>
      </c>
      <c r="S118" s="166">
        <f>S117+(S123-S117)/6</f>
        <v>224.33333333333334</v>
      </c>
      <c r="T118" s="166">
        <f>T117+(T123-T117)/6</f>
        <v>220.16666666666666</v>
      </c>
      <c r="U118">
        <f t="shared" si="88"/>
        <v>2.9499999999999993</v>
      </c>
      <c r="V118">
        <f t="shared" si="86"/>
        <v>8.0399999999999991</v>
      </c>
      <c r="W118">
        <f t="shared" si="86"/>
        <v>18.130000000000003</v>
      </c>
      <c r="X118">
        <f t="shared" si="86"/>
        <v>30.06</v>
      </c>
      <c r="Y118"/>
      <c r="Z118"/>
      <c r="AA118"/>
      <c r="AB118"/>
      <c r="AC118" s="93">
        <f>IF(AC117="",0,AC117)</f>
        <v>19</v>
      </c>
      <c r="AD118" s="93">
        <f t="shared" ref="AD118:AP122" si="92">IF(AD117="",0,AD117)</f>
        <v>19</v>
      </c>
      <c r="AE118" s="93">
        <f t="shared" si="92"/>
        <v>18</v>
      </c>
      <c r="AF118" s="93">
        <f t="shared" si="92"/>
        <v>17</v>
      </c>
      <c r="AG118" s="93">
        <f t="shared" si="92"/>
        <v>15</v>
      </c>
      <c r="AH118" s="93">
        <f t="shared" si="92"/>
        <v>14</v>
      </c>
      <c r="AI118" s="93">
        <f t="shared" si="92"/>
        <v>14</v>
      </c>
      <c r="AJ118" s="93">
        <f t="shared" si="92"/>
        <v>13</v>
      </c>
      <c r="AK118" s="93">
        <f t="shared" si="92"/>
        <v>12</v>
      </c>
      <c r="AL118" s="93">
        <f t="shared" si="92"/>
        <v>12</v>
      </c>
      <c r="AM118" s="93">
        <f t="shared" si="92"/>
        <v>11</v>
      </c>
      <c r="AN118" s="93">
        <f t="shared" si="92"/>
        <v>10</v>
      </c>
      <c r="AO118" s="93">
        <f t="shared" si="92"/>
        <v>10</v>
      </c>
      <c r="AP118" s="93">
        <f t="shared" si="92"/>
        <v>8</v>
      </c>
      <c r="AQ118" s="93">
        <f t="shared" si="84"/>
        <v>8</v>
      </c>
      <c r="AR118" s="93">
        <f t="shared" si="84"/>
        <v>8</v>
      </c>
      <c r="AS118" s="93">
        <f t="shared" si="71"/>
        <v>8</v>
      </c>
      <c r="AT118" s="93">
        <f t="shared" si="71"/>
        <v>8</v>
      </c>
      <c r="AU118" s="93">
        <f t="shared" si="71"/>
        <v>8</v>
      </c>
      <c r="AV118" s="93">
        <f t="shared" si="71"/>
        <v>8</v>
      </c>
      <c r="AW118" s="93">
        <f t="shared" si="71"/>
        <v>8</v>
      </c>
      <c r="AX118" s="93">
        <f t="shared" si="71"/>
        <v>8</v>
      </c>
      <c r="AY118" s="93">
        <f t="shared" si="71"/>
        <v>8</v>
      </c>
      <c r="AZ118" s="93">
        <f t="shared" si="72"/>
        <v>8</v>
      </c>
      <c r="BA118" s="93">
        <f t="shared" si="73"/>
        <v>8</v>
      </c>
      <c r="BB118" s="93">
        <f t="shared" si="74"/>
        <v>8</v>
      </c>
      <c r="BC118" s="93">
        <f t="shared" si="75"/>
        <v>8</v>
      </c>
      <c r="BD118" s="93">
        <f t="shared" si="76"/>
        <v>8</v>
      </c>
      <c r="BE118" s="93">
        <f t="shared" si="77"/>
        <v>8</v>
      </c>
      <c r="BF118" s="93">
        <f t="shared" si="78"/>
        <v>8</v>
      </c>
      <c r="BG118" s="93">
        <f t="shared" si="79"/>
        <v>8</v>
      </c>
      <c r="BH118" s="93">
        <f t="shared" si="80"/>
        <v>8</v>
      </c>
      <c r="BI118" s="93">
        <f t="shared" si="81"/>
        <v>8</v>
      </c>
      <c r="BJ118">
        <v>27</v>
      </c>
      <c r="BK118" s="181">
        <f t="shared" si="91"/>
        <v>477</v>
      </c>
      <c r="BL118" s="181">
        <f t="shared" si="89"/>
        <v>680</v>
      </c>
      <c r="BM118" s="181">
        <f t="shared" si="89"/>
        <v>1580</v>
      </c>
      <c r="BN118" s="181">
        <f t="shared" si="89"/>
        <v>2117.6716417910447</v>
      </c>
      <c r="BO118"/>
    </row>
    <row r="119" spans="1:67" s="1" customFormat="1">
      <c r="A119" s="1">
        <v>38</v>
      </c>
      <c r="B119" s="1">
        <f t="shared" si="51"/>
        <v>21.518830963091744</v>
      </c>
      <c r="C119" s="1">
        <f t="shared" si="52"/>
        <v>10.102479201568096</v>
      </c>
      <c r="D119" s="1">
        <v>31</v>
      </c>
      <c r="E119" s="1">
        <f t="shared" si="58"/>
        <v>14.713636363636381</v>
      </c>
      <c r="F119" s="1">
        <f t="shared" si="53"/>
        <v>27.300000000000033</v>
      </c>
      <c r="G119" s="1">
        <f t="shared" si="54"/>
        <v>604.54545454545371</v>
      </c>
      <c r="H119" s="1">
        <f t="shared" si="55"/>
        <v>159.27272727272745</v>
      </c>
      <c r="I119" s="93">
        <v>18</v>
      </c>
      <c r="J119" s="93">
        <v>18</v>
      </c>
      <c r="K119" s="93">
        <v>18</v>
      </c>
      <c r="L119" s="93">
        <v>30</v>
      </c>
      <c r="M119" s="93">
        <v>18</v>
      </c>
      <c r="N119" s="93">
        <v>38</v>
      </c>
      <c r="O119" s="140">
        <f t="shared" ref="O119:O122" si="93">O118+(O$123-O$117)/6</f>
        <v>38.843749999999993</v>
      </c>
      <c r="P119" s="140">
        <f t="shared" si="56"/>
        <v>38.843749999999993</v>
      </c>
      <c r="Q119" s="140">
        <f t="shared" si="56"/>
        <v>38.843749999999993</v>
      </c>
      <c r="R119" s="166">
        <f>R118+(R118-R117)</f>
        <v>236.66666666666669</v>
      </c>
      <c r="S119" s="166">
        <f>S118+(S118-S117)</f>
        <v>230.66666666666669</v>
      </c>
      <c r="T119" s="166">
        <f>T118+(T118-T117)</f>
        <v>226.33333333333331</v>
      </c>
      <c r="U119">
        <f t="shared" si="88"/>
        <v>3.0999999999999992</v>
      </c>
      <c r="V119">
        <f t="shared" si="86"/>
        <v>8.4599999999999991</v>
      </c>
      <c r="W119">
        <f t="shared" si="86"/>
        <v>19.120000000000005</v>
      </c>
      <c r="X119">
        <f t="shared" si="86"/>
        <v>31.74</v>
      </c>
      <c r="Y119"/>
      <c r="Z119"/>
      <c r="AA119"/>
      <c r="AB119"/>
      <c r="AC119" s="93">
        <f>IF(AC118="",0,AC118)</f>
        <v>19</v>
      </c>
      <c r="AD119" s="93">
        <f t="shared" si="92"/>
        <v>19</v>
      </c>
      <c r="AE119" s="93">
        <f t="shared" si="92"/>
        <v>18</v>
      </c>
      <c r="AF119" s="93">
        <f t="shared" si="92"/>
        <v>17</v>
      </c>
      <c r="AG119" s="93">
        <f t="shared" si="92"/>
        <v>15</v>
      </c>
      <c r="AH119" s="93">
        <f t="shared" si="92"/>
        <v>14</v>
      </c>
      <c r="AI119" s="93">
        <f t="shared" si="92"/>
        <v>14</v>
      </c>
      <c r="AJ119" s="93">
        <f t="shared" si="92"/>
        <v>13</v>
      </c>
      <c r="AK119" s="93">
        <f t="shared" si="92"/>
        <v>12</v>
      </c>
      <c r="AL119" s="93">
        <f t="shared" si="92"/>
        <v>12</v>
      </c>
      <c r="AM119" s="93">
        <f t="shared" si="92"/>
        <v>11</v>
      </c>
      <c r="AN119" s="93">
        <f t="shared" si="92"/>
        <v>10</v>
      </c>
      <c r="AO119" s="93">
        <f t="shared" si="92"/>
        <v>10</v>
      </c>
      <c r="AP119" s="93">
        <f t="shared" si="92"/>
        <v>8</v>
      </c>
      <c r="AQ119" s="93">
        <f t="shared" si="84"/>
        <v>8</v>
      </c>
      <c r="AR119" s="93">
        <f t="shared" si="84"/>
        <v>8</v>
      </c>
      <c r="AS119" s="93">
        <f t="shared" si="71"/>
        <v>8</v>
      </c>
      <c r="AT119" s="93">
        <f t="shared" si="71"/>
        <v>8</v>
      </c>
      <c r="AU119" s="93">
        <f t="shared" si="71"/>
        <v>8</v>
      </c>
      <c r="AV119" s="93">
        <f t="shared" si="71"/>
        <v>8</v>
      </c>
      <c r="AW119" s="93">
        <f t="shared" si="71"/>
        <v>8</v>
      </c>
      <c r="AX119" s="93">
        <f t="shared" si="71"/>
        <v>8</v>
      </c>
      <c r="AY119" s="93">
        <f t="shared" si="71"/>
        <v>8</v>
      </c>
      <c r="AZ119" s="93">
        <f t="shared" si="72"/>
        <v>8</v>
      </c>
      <c r="BA119" s="93">
        <f t="shared" si="73"/>
        <v>8</v>
      </c>
      <c r="BB119" s="93">
        <f t="shared" si="74"/>
        <v>8</v>
      </c>
      <c r="BC119" s="93">
        <f t="shared" si="75"/>
        <v>8</v>
      </c>
      <c r="BD119" s="93">
        <f t="shared" si="76"/>
        <v>8</v>
      </c>
      <c r="BE119" s="93">
        <f t="shared" si="77"/>
        <v>8</v>
      </c>
      <c r="BF119" s="93">
        <f t="shared" si="78"/>
        <v>8</v>
      </c>
      <c r="BG119" s="93">
        <f t="shared" si="79"/>
        <v>8</v>
      </c>
      <c r="BH119" s="93">
        <f t="shared" si="80"/>
        <v>8</v>
      </c>
      <c r="BI119" s="93">
        <f t="shared" si="81"/>
        <v>8</v>
      </c>
      <c r="BJ119">
        <v>28</v>
      </c>
      <c r="BK119" s="181">
        <f t="shared" si="91"/>
        <v>490</v>
      </c>
      <c r="BL119" s="181">
        <f t="shared" si="89"/>
        <v>699</v>
      </c>
      <c r="BM119" s="181">
        <f t="shared" si="89"/>
        <v>1628</v>
      </c>
      <c r="BN119" s="181">
        <f t="shared" si="89"/>
        <v>2182.0059701492537</v>
      </c>
      <c r="BO119"/>
    </row>
    <row r="120" spans="1:67" s="1" customFormat="1">
      <c r="A120" s="1">
        <v>39</v>
      </c>
      <c r="B120" s="1">
        <f t="shared" si="51"/>
        <v>22.085115988436264</v>
      </c>
      <c r="C120" s="1">
        <f t="shared" si="52"/>
        <v>10.368333917398836</v>
      </c>
      <c r="D120" s="1">
        <v>32</v>
      </c>
      <c r="E120" s="1">
        <f t="shared" si="58"/>
        <v>14.777272727272745</v>
      </c>
      <c r="F120" s="1">
        <f t="shared" si="53"/>
        <v>27.400000000000034</v>
      </c>
      <c r="G120" s="1">
        <f t="shared" si="54"/>
        <v>609.09090909090821</v>
      </c>
      <c r="H120" s="1">
        <f t="shared" si="55"/>
        <v>160.54545454545473</v>
      </c>
      <c r="I120" s="93">
        <v>18</v>
      </c>
      <c r="J120" s="93">
        <v>18</v>
      </c>
      <c r="K120" s="93">
        <v>18</v>
      </c>
      <c r="L120" s="93">
        <v>30</v>
      </c>
      <c r="M120" s="93">
        <v>18</v>
      </c>
      <c r="N120" s="93">
        <v>38</v>
      </c>
      <c r="O120" s="140">
        <f t="shared" si="93"/>
        <v>39.838541666666657</v>
      </c>
      <c r="P120" s="140">
        <f t="shared" si="56"/>
        <v>39.838541666666657</v>
      </c>
      <c r="Q120" s="140">
        <f t="shared" si="56"/>
        <v>39.838541666666657</v>
      </c>
      <c r="R120" s="166">
        <f t="shared" ref="R120:T122" si="94">R119+(R119-R118)</f>
        <v>243.00000000000003</v>
      </c>
      <c r="S120" s="166">
        <f t="shared" si="94"/>
        <v>237.00000000000003</v>
      </c>
      <c r="T120" s="166">
        <f t="shared" si="94"/>
        <v>232.49999999999997</v>
      </c>
      <c r="U120">
        <f t="shared" si="88"/>
        <v>3.2499999999999991</v>
      </c>
      <c r="V120">
        <f t="shared" si="86"/>
        <v>8.879999999999999</v>
      </c>
      <c r="W120">
        <f t="shared" si="86"/>
        <v>20.110000000000007</v>
      </c>
      <c r="X120">
        <f t="shared" si="86"/>
        <v>33.42</v>
      </c>
      <c r="Y120"/>
      <c r="Z120"/>
      <c r="AA120"/>
      <c r="AB120"/>
      <c r="AC120" s="93">
        <f>IF(AC119="",0,AC119)</f>
        <v>19</v>
      </c>
      <c r="AD120" s="93">
        <f t="shared" si="92"/>
        <v>19</v>
      </c>
      <c r="AE120" s="93">
        <f t="shared" si="92"/>
        <v>18</v>
      </c>
      <c r="AF120" s="93">
        <f t="shared" si="92"/>
        <v>17</v>
      </c>
      <c r="AG120" s="93">
        <f t="shared" si="92"/>
        <v>15</v>
      </c>
      <c r="AH120" s="93">
        <f t="shared" si="92"/>
        <v>14</v>
      </c>
      <c r="AI120" s="93">
        <f t="shared" si="92"/>
        <v>14</v>
      </c>
      <c r="AJ120" s="93">
        <f t="shared" si="92"/>
        <v>13</v>
      </c>
      <c r="AK120" s="93">
        <f t="shared" si="92"/>
        <v>12</v>
      </c>
      <c r="AL120" s="93">
        <f t="shared" si="92"/>
        <v>12</v>
      </c>
      <c r="AM120" s="93">
        <f t="shared" si="92"/>
        <v>11</v>
      </c>
      <c r="AN120" s="93">
        <f t="shared" si="92"/>
        <v>10</v>
      </c>
      <c r="AO120" s="93">
        <f t="shared" si="92"/>
        <v>10</v>
      </c>
      <c r="AP120" s="93">
        <f t="shared" si="92"/>
        <v>8</v>
      </c>
      <c r="AQ120" s="93">
        <f t="shared" si="84"/>
        <v>8</v>
      </c>
      <c r="AR120" s="93">
        <f t="shared" si="84"/>
        <v>8</v>
      </c>
      <c r="AS120" s="93">
        <f t="shared" si="71"/>
        <v>8</v>
      </c>
      <c r="AT120" s="93">
        <f t="shared" si="71"/>
        <v>8</v>
      </c>
      <c r="AU120" s="93">
        <f t="shared" si="71"/>
        <v>8</v>
      </c>
      <c r="AV120" s="93">
        <f t="shared" si="71"/>
        <v>8</v>
      </c>
      <c r="AW120" s="93">
        <f t="shared" si="71"/>
        <v>8</v>
      </c>
      <c r="AX120" s="93">
        <f t="shared" si="71"/>
        <v>8</v>
      </c>
      <c r="AY120" s="93">
        <f t="shared" si="71"/>
        <v>8</v>
      </c>
      <c r="AZ120" s="93">
        <f t="shared" si="72"/>
        <v>8</v>
      </c>
      <c r="BA120" s="93">
        <f t="shared" si="73"/>
        <v>8</v>
      </c>
      <c r="BB120" s="93">
        <f t="shared" si="74"/>
        <v>8</v>
      </c>
      <c r="BC120" s="93">
        <f t="shared" si="75"/>
        <v>8</v>
      </c>
      <c r="BD120" s="93">
        <f t="shared" si="76"/>
        <v>8</v>
      </c>
      <c r="BE120" s="93">
        <f t="shared" si="77"/>
        <v>8</v>
      </c>
      <c r="BF120" s="93">
        <f t="shared" si="78"/>
        <v>8</v>
      </c>
      <c r="BG120" s="93">
        <f t="shared" si="79"/>
        <v>8</v>
      </c>
      <c r="BH120" s="93">
        <f t="shared" si="80"/>
        <v>8</v>
      </c>
      <c r="BI120" s="93">
        <f t="shared" si="81"/>
        <v>8</v>
      </c>
      <c r="BJ120">
        <v>29</v>
      </c>
      <c r="BK120" s="181">
        <f t="shared" si="91"/>
        <v>503</v>
      </c>
      <c r="BL120" s="181">
        <f t="shared" si="89"/>
        <v>718</v>
      </c>
      <c r="BM120" s="181">
        <f t="shared" si="89"/>
        <v>1676</v>
      </c>
      <c r="BN120" s="181">
        <f t="shared" si="89"/>
        <v>2246.3402985074626</v>
      </c>
      <c r="BO120"/>
    </row>
    <row r="121" spans="1:67" s="1" customFormat="1">
      <c r="A121" s="1">
        <v>40</v>
      </c>
      <c r="B121" s="1">
        <f t="shared" si="51"/>
        <v>22.651401013780781</v>
      </c>
      <c r="C121" s="1">
        <f t="shared" si="52"/>
        <v>10.634188633229575</v>
      </c>
      <c r="D121" s="1">
        <v>33</v>
      </c>
      <c r="E121" s="1">
        <f t="shared" si="58"/>
        <v>14.840909090909109</v>
      </c>
      <c r="F121" s="1">
        <f t="shared" si="53"/>
        <v>27.500000000000036</v>
      </c>
      <c r="G121" s="1">
        <f t="shared" si="54"/>
        <v>613.63636363636272</v>
      </c>
      <c r="H121" s="1">
        <f t="shared" si="55"/>
        <v>161.81818181818201</v>
      </c>
      <c r="I121" s="93">
        <v>18</v>
      </c>
      <c r="J121" s="93">
        <v>18</v>
      </c>
      <c r="K121" s="93">
        <v>18</v>
      </c>
      <c r="L121" s="93">
        <v>30</v>
      </c>
      <c r="M121" s="93">
        <v>18</v>
      </c>
      <c r="N121" s="93">
        <v>38</v>
      </c>
      <c r="O121" s="140">
        <f t="shared" si="93"/>
        <v>40.833333333333321</v>
      </c>
      <c r="P121" s="140">
        <f t="shared" si="56"/>
        <v>40.833333333333321</v>
      </c>
      <c r="Q121" s="140">
        <f t="shared" si="56"/>
        <v>40.833333333333321</v>
      </c>
      <c r="R121" s="166">
        <f t="shared" si="94"/>
        <v>249.33333333333337</v>
      </c>
      <c r="S121" s="166">
        <f t="shared" si="94"/>
        <v>243.33333333333337</v>
      </c>
      <c r="T121" s="166">
        <f t="shared" si="94"/>
        <v>238.66666666666663</v>
      </c>
      <c r="U121">
        <v>3.4</v>
      </c>
      <c r="V121">
        <v>9.3000000000000007</v>
      </c>
      <c r="W121">
        <v>21.1</v>
      </c>
      <c r="X121">
        <v>35.1</v>
      </c>
      <c r="Y121"/>
      <c r="Z121"/>
      <c r="AA121"/>
      <c r="AB121"/>
      <c r="AC121" s="93">
        <f>IF(AC120="",0,AC120)</f>
        <v>19</v>
      </c>
      <c r="AD121" s="93">
        <f t="shared" si="92"/>
        <v>19</v>
      </c>
      <c r="AE121" s="93">
        <f t="shared" si="92"/>
        <v>18</v>
      </c>
      <c r="AF121" s="93">
        <f t="shared" si="92"/>
        <v>17</v>
      </c>
      <c r="AG121" s="93">
        <f t="shared" si="92"/>
        <v>15</v>
      </c>
      <c r="AH121" s="93">
        <f t="shared" si="92"/>
        <v>14</v>
      </c>
      <c r="AI121" s="93">
        <f t="shared" si="92"/>
        <v>14</v>
      </c>
      <c r="AJ121" s="93">
        <f t="shared" si="92"/>
        <v>13</v>
      </c>
      <c r="AK121" s="93">
        <f t="shared" si="92"/>
        <v>12</v>
      </c>
      <c r="AL121" s="93">
        <f t="shared" si="92"/>
        <v>12</v>
      </c>
      <c r="AM121" s="93">
        <f t="shared" si="92"/>
        <v>11</v>
      </c>
      <c r="AN121" s="93">
        <f t="shared" si="92"/>
        <v>10</v>
      </c>
      <c r="AO121" s="93">
        <f t="shared" si="92"/>
        <v>10</v>
      </c>
      <c r="AP121" s="93">
        <f t="shared" si="92"/>
        <v>8</v>
      </c>
      <c r="AQ121" s="93">
        <f t="shared" si="84"/>
        <v>8</v>
      </c>
      <c r="AR121" s="93">
        <f t="shared" si="84"/>
        <v>8</v>
      </c>
      <c r="AS121" s="93">
        <f t="shared" si="71"/>
        <v>8</v>
      </c>
      <c r="AT121" s="93">
        <f t="shared" si="71"/>
        <v>8</v>
      </c>
      <c r="AU121" s="93">
        <f t="shared" si="71"/>
        <v>8</v>
      </c>
      <c r="AV121" s="93">
        <f t="shared" si="71"/>
        <v>8</v>
      </c>
      <c r="AW121" s="93">
        <f t="shared" si="71"/>
        <v>8</v>
      </c>
      <c r="AX121" s="93">
        <f t="shared" si="71"/>
        <v>8</v>
      </c>
      <c r="AY121" s="93">
        <f t="shared" si="71"/>
        <v>8</v>
      </c>
      <c r="AZ121" s="93">
        <f t="shared" si="72"/>
        <v>8</v>
      </c>
      <c r="BA121" s="93">
        <f t="shared" si="73"/>
        <v>8</v>
      </c>
      <c r="BB121" s="93">
        <f t="shared" si="74"/>
        <v>8</v>
      </c>
      <c r="BC121" s="93">
        <f t="shared" si="75"/>
        <v>8</v>
      </c>
      <c r="BD121" s="93">
        <f t="shared" si="76"/>
        <v>8</v>
      </c>
      <c r="BE121" s="93">
        <f t="shared" si="77"/>
        <v>8</v>
      </c>
      <c r="BF121" s="93">
        <f t="shared" si="78"/>
        <v>8</v>
      </c>
      <c r="BG121" s="93">
        <f t="shared" si="79"/>
        <v>8</v>
      </c>
      <c r="BH121" s="93">
        <f t="shared" si="80"/>
        <v>8</v>
      </c>
      <c r="BI121" s="93">
        <f t="shared" si="81"/>
        <v>8</v>
      </c>
      <c r="BJ121">
        <v>30</v>
      </c>
      <c r="BK121" s="181">
        <f t="shared" si="91"/>
        <v>516</v>
      </c>
      <c r="BL121" s="181">
        <f t="shared" si="89"/>
        <v>737</v>
      </c>
      <c r="BM121" s="181">
        <f t="shared" si="89"/>
        <v>1724</v>
      </c>
      <c r="BN121" s="181">
        <f t="shared" si="89"/>
        <v>2310.6746268656716</v>
      </c>
      <c r="BO121"/>
    </row>
    <row r="122" spans="1:67" s="1" customFormat="1">
      <c r="A122" s="1">
        <v>41</v>
      </c>
      <c r="B122" s="1">
        <f t="shared" si="51"/>
        <v>23.217686039125304</v>
      </c>
      <c r="C122" s="1">
        <f t="shared" si="52"/>
        <v>10.900043349060315</v>
      </c>
      <c r="D122" s="1">
        <v>34</v>
      </c>
      <c r="E122" s="1">
        <f t="shared" si="58"/>
        <v>14.904545454545474</v>
      </c>
      <c r="F122" s="1">
        <f t="shared" si="53"/>
        <v>27.600000000000037</v>
      </c>
      <c r="G122" s="1">
        <f t="shared" si="54"/>
        <v>618.18181818181722</v>
      </c>
      <c r="H122" s="1">
        <f t="shared" si="55"/>
        <v>163.09090909090929</v>
      </c>
      <c r="I122" s="93">
        <v>18</v>
      </c>
      <c r="J122" s="93">
        <v>18</v>
      </c>
      <c r="K122" s="93">
        <v>18</v>
      </c>
      <c r="L122" s="93">
        <v>30</v>
      </c>
      <c r="M122" s="93">
        <v>18</v>
      </c>
      <c r="N122" s="93">
        <v>38</v>
      </c>
      <c r="O122" s="140">
        <f t="shared" si="93"/>
        <v>41.828124999999986</v>
      </c>
      <c r="P122" s="140">
        <f t="shared" si="56"/>
        <v>41.828124999999986</v>
      </c>
      <c r="Q122" s="140">
        <f t="shared" si="56"/>
        <v>41.828124999999986</v>
      </c>
      <c r="R122" s="166">
        <f t="shared" si="94"/>
        <v>255.66666666666671</v>
      </c>
      <c r="S122" s="166">
        <f t="shared" si="94"/>
        <v>249.66666666666671</v>
      </c>
      <c r="T122" s="166">
        <f t="shared" si="94"/>
        <v>244.83333333333329</v>
      </c>
      <c r="U122">
        <f>U121+(U$131-U$121)/10</f>
        <v>3.6</v>
      </c>
      <c r="V122">
        <f t="shared" ref="V122:W130" si="95">V121+(V$131-V$121)/10</f>
        <v>9.870000000000001</v>
      </c>
      <c r="W122">
        <f t="shared" si="95"/>
        <v>22.470000000000002</v>
      </c>
      <c r="X122">
        <f t="shared" ref="X122" si="96">X121+(X$38-X$28)/10</f>
        <v>35.1</v>
      </c>
      <c r="Y122"/>
      <c r="Z122"/>
      <c r="AA122"/>
      <c r="AB122"/>
      <c r="AC122" s="93">
        <f>IF(AC121="",0,AC121)</f>
        <v>19</v>
      </c>
      <c r="AD122" s="93">
        <f t="shared" si="92"/>
        <v>19</v>
      </c>
      <c r="AE122" s="93">
        <f t="shared" si="92"/>
        <v>18</v>
      </c>
      <c r="AF122" s="93">
        <f t="shared" si="92"/>
        <v>17</v>
      </c>
      <c r="AG122" s="93">
        <f t="shared" si="92"/>
        <v>15</v>
      </c>
      <c r="AH122" s="93">
        <f t="shared" si="92"/>
        <v>14</v>
      </c>
      <c r="AI122" s="93">
        <f t="shared" si="92"/>
        <v>14</v>
      </c>
      <c r="AJ122" s="93">
        <f t="shared" si="92"/>
        <v>13</v>
      </c>
      <c r="AK122" s="93">
        <f t="shared" si="92"/>
        <v>12</v>
      </c>
      <c r="AL122" s="93">
        <f t="shared" si="92"/>
        <v>12</v>
      </c>
      <c r="AM122" s="93">
        <f t="shared" si="92"/>
        <v>11</v>
      </c>
      <c r="AN122" s="93">
        <f t="shared" si="92"/>
        <v>10</v>
      </c>
      <c r="AO122" s="93">
        <f t="shared" si="92"/>
        <v>10</v>
      </c>
      <c r="AP122" s="93">
        <f t="shared" si="92"/>
        <v>8</v>
      </c>
      <c r="AQ122" s="93">
        <f t="shared" si="84"/>
        <v>8</v>
      </c>
      <c r="AR122" s="93">
        <f t="shared" si="84"/>
        <v>8</v>
      </c>
      <c r="AS122" s="93">
        <f t="shared" si="71"/>
        <v>8</v>
      </c>
      <c r="AT122" s="93">
        <f t="shared" si="71"/>
        <v>8</v>
      </c>
      <c r="AU122" s="93">
        <f t="shared" si="71"/>
        <v>8</v>
      </c>
      <c r="AV122" s="93">
        <f t="shared" si="71"/>
        <v>8</v>
      </c>
      <c r="AW122" s="93">
        <f t="shared" si="71"/>
        <v>8</v>
      </c>
      <c r="AX122" s="93">
        <f t="shared" si="71"/>
        <v>8</v>
      </c>
      <c r="AY122" s="93">
        <f t="shared" si="71"/>
        <v>8</v>
      </c>
      <c r="AZ122" s="93">
        <f t="shared" si="72"/>
        <v>8</v>
      </c>
      <c r="BA122" s="93">
        <f t="shared" si="73"/>
        <v>8</v>
      </c>
      <c r="BB122" s="93">
        <f t="shared" si="74"/>
        <v>8</v>
      </c>
      <c r="BC122" s="93">
        <f t="shared" si="75"/>
        <v>8</v>
      </c>
      <c r="BD122" s="93">
        <f t="shared" si="76"/>
        <v>8</v>
      </c>
      <c r="BE122" s="93">
        <f t="shared" si="77"/>
        <v>8</v>
      </c>
      <c r="BF122" s="93">
        <f t="shared" si="78"/>
        <v>8</v>
      </c>
      <c r="BG122" s="93">
        <f t="shared" si="79"/>
        <v>8</v>
      </c>
      <c r="BH122" s="93">
        <f t="shared" si="80"/>
        <v>8</v>
      </c>
      <c r="BI122" s="93">
        <f t="shared" si="81"/>
        <v>8</v>
      </c>
      <c r="BJ122">
        <v>31</v>
      </c>
      <c r="BK122" s="181">
        <f t="shared" si="91"/>
        <v>529</v>
      </c>
      <c r="BL122" s="181">
        <f t="shared" si="89"/>
        <v>756</v>
      </c>
      <c r="BM122" s="181">
        <f t="shared" si="89"/>
        <v>1772</v>
      </c>
      <c r="BN122" s="181">
        <f t="shared" si="89"/>
        <v>2375.0089552238805</v>
      </c>
      <c r="BO122"/>
    </row>
    <row r="123" spans="1:67" s="1" customFormat="1">
      <c r="A123" s="1">
        <v>42</v>
      </c>
      <c r="B123" s="1">
        <f t="shared" si="51"/>
        <v>23.783971064469824</v>
      </c>
      <c r="C123" s="1">
        <f t="shared" si="52"/>
        <v>11.165898064891055</v>
      </c>
      <c r="D123" s="1">
        <v>35</v>
      </c>
      <c r="E123" s="1">
        <f t="shared" si="58"/>
        <v>14.968181818181838</v>
      </c>
      <c r="F123" s="1">
        <f t="shared" si="53"/>
        <v>27.700000000000038</v>
      </c>
      <c r="G123" s="1">
        <f t="shared" si="54"/>
        <v>622.72727272727172</v>
      </c>
      <c r="H123" s="1">
        <f t="shared" si="55"/>
        <v>164.36363636363657</v>
      </c>
      <c r="I123" s="93">
        <v>18</v>
      </c>
      <c r="J123" s="93">
        <v>18</v>
      </c>
      <c r="K123" s="93">
        <v>18</v>
      </c>
      <c r="L123" s="93">
        <v>30</v>
      </c>
      <c r="M123" s="93">
        <v>18</v>
      </c>
      <c r="N123" s="93">
        <v>38</v>
      </c>
      <c r="O123" s="140">
        <f>A123+(9+7/8)/12</f>
        <v>42.822916666666664</v>
      </c>
      <c r="P123" s="140">
        <f t="shared" si="56"/>
        <v>42.822916666666664</v>
      </c>
      <c r="Q123" s="140">
        <f t="shared" si="56"/>
        <v>42.822916666666664</v>
      </c>
      <c r="R123" s="165">
        <v>262</v>
      </c>
      <c r="S123" s="163">
        <v>256</v>
      </c>
      <c r="T123" s="163">
        <v>251</v>
      </c>
      <c r="U123">
        <f>U122+(U$131-U$121)/10</f>
        <v>3.8000000000000003</v>
      </c>
      <c r="V123">
        <f t="shared" si="95"/>
        <v>10.440000000000001</v>
      </c>
      <c r="W123">
        <f t="shared" si="95"/>
        <v>23.840000000000003</v>
      </c>
      <c r="X123"/>
      <c r="Y123"/>
      <c r="Z123"/>
      <c r="AA123"/>
      <c r="AB123"/>
      <c r="AC123" s="93">
        <v>17</v>
      </c>
      <c r="AD123" s="93">
        <v>17</v>
      </c>
      <c r="AE123" s="93">
        <v>17</v>
      </c>
      <c r="AF123" s="93">
        <v>15</v>
      </c>
      <c r="AG123" s="93">
        <v>14</v>
      </c>
      <c r="AH123" s="93">
        <v>14</v>
      </c>
      <c r="AI123" s="93">
        <v>13</v>
      </c>
      <c r="AJ123" s="93">
        <v>12</v>
      </c>
      <c r="AK123" s="93">
        <v>12</v>
      </c>
      <c r="AL123" s="93">
        <v>11</v>
      </c>
      <c r="AM123" s="93">
        <v>11</v>
      </c>
      <c r="AN123" s="93">
        <v>10</v>
      </c>
      <c r="AO123" s="93">
        <v>10</v>
      </c>
      <c r="AP123" s="93">
        <v>8</v>
      </c>
      <c r="AQ123" s="93">
        <f t="shared" si="84"/>
        <v>8</v>
      </c>
      <c r="AR123" s="93">
        <f t="shared" si="84"/>
        <v>8</v>
      </c>
      <c r="AS123" s="93">
        <f t="shared" si="71"/>
        <v>8</v>
      </c>
      <c r="AT123" s="93">
        <f t="shared" si="71"/>
        <v>8</v>
      </c>
      <c r="AU123" s="93">
        <f t="shared" si="71"/>
        <v>8</v>
      </c>
      <c r="AV123" s="93">
        <f t="shared" si="71"/>
        <v>8</v>
      </c>
      <c r="AW123" s="93">
        <f t="shared" si="71"/>
        <v>8</v>
      </c>
      <c r="AX123" s="93">
        <f t="shared" si="71"/>
        <v>8</v>
      </c>
      <c r="AY123" s="93">
        <f t="shared" si="71"/>
        <v>8</v>
      </c>
      <c r="AZ123" s="93">
        <f t="shared" si="72"/>
        <v>8</v>
      </c>
      <c r="BA123" s="93">
        <f t="shared" si="73"/>
        <v>8</v>
      </c>
      <c r="BB123" s="93">
        <f t="shared" si="74"/>
        <v>8</v>
      </c>
      <c r="BC123" s="93">
        <f t="shared" si="75"/>
        <v>8</v>
      </c>
      <c r="BD123" s="93">
        <f t="shared" si="76"/>
        <v>8</v>
      </c>
      <c r="BE123" s="93">
        <f t="shared" si="77"/>
        <v>8</v>
      </c>
      <c r="BF123" s="93">
        <f t="shared" si="78"/>
        <v>8</v>
      </c>
      <c r="BG123" s="93">
        <f t="shared" si="79"/>
        <v>8</v>
      </c>
      <c r="BH123" s="93">
        <f t="shared" si="80"/>
        <v>8</v>
      </c>
      <c r="BI123" s="93">
        <f t="shared" si="81"/>
        <v>8</v>
      </c>
      <c r="BJ123">
        <v>32</v>
      </c>
      <c r="BK123" s="181">
        <f t="shared" si="91"/>
        <v>542</v>
      </c>
      <c r="BL123" s="181">
        <f t="shared" si="89"/>
        <v>775</v>
      </c>
      <c r="BM123" s="181">
        <f t="shared" si="89"/>
        <v>1820</v>
      </c>
      <c r="BN123" s="181">
        <f t="shared" si="89"/>
        <v>2439.3432835820895</v>
      </c>
      <c r="BO123"/>
    </row>
    <row r="124" spans="1:67" s="1" customFormat="1">
      <c r="A124" s="1">
        <v>43</v>
      </c>
      <c r="B124" s="1">
        <f t="shared" si="51"/>
        <v>24.350256089814341</v>
      </c>
      <c r="C124" s="1">
        <f t="shared" si="52"/>
        <v>11.431752780721794</v>
      </c>
      <c r="D124" s="1">
        <v>36</v>
      </c>
      <c r="E124" s="1">
        <f t="shared" si="58"/>
        <v>15.031818181818203</v>
      </c>
      <c r="F124" s="1">
        <f t="shared" si="53"/>
        <v>27.80000000000004</v>
      </c>
      <c r="G124" s="1">
        <f t="shared" si="54"/>
        <v>627.27272727272623</v>
      </c>
      <c r="H124" s="1">
        <f t="shared" si="55"/>
        <v>165.63636363636385</v>
      </c>
      <c r="I124" s="93">
        <v>18</v>
      </c>
      <c r="J124" s="93">
        <v>18</v>
      </c>
      <c r="K124" s="93">
        <v>18</v>
      </c>
      <c r="L124" s="93">
        <v>30</v>
      </c>
      <c r="M124" s="93">
        <v>18</v>
      </c>
      <c r="N124" s="93">
        <v>38</v>
      </c>
      <c r="O124" s="140">
        <f>O123+(O$129-O$123)/6</f>
        <v>43.817708333333329</v>
      </c>
      <c r="P124" s="140">
        <f t="shared" si="56"/>
        <v>43.817708333333329</v>
      </c>
      <c r="Q124" s="140">
        <f t="shared" si="56"/>
        <v>43.817708333333329</v>
      </c>
      <c r="R124" s="166">
        <f>R123+(R129-R123)/6</f>
        <v>268.16666666666669</v>
      </c>
      <c r="S124" s="166">
        <f>S123+(S129-S123)/6</f>
        <v>262.16666666666669</v>
      </c>
      <c r="T124" s="166">
        <f>T123+(T129-T123)/6</f>
        <v>257.16666666666669</v>
      </c>
      <c r="U124">
        <f t="shared" ref="U124:U130" si="97">U123+(U$131-U$121)/10</f>
        <v>4</v>
      </c>
      <c r="V124">
        <f t="shared" si="95"/>
        <v>11.010000000000002</v>
      </c>
      <c r="W124">
        <f t="shared" si="95"/>
        <v>25.210000000000004</v>
      </c>
      <c r="X124"/>
      <c r="Y124"/>
      <c r="Z124"/>
      <c r="AA124"/>
      <c r="AB124"/>
      <c r="AC124" s="93">
        <f>IF(AC123="",0,AC123)</f>
        <v>17</v>
      </c>
      <c r="AD124" s="93">
        <f t="shared" ref="AD124:AP128" si="98">IF(AD123="",0,AD123)</f>
        <v>17</v>
      </c>
      <c r="AE124" s="93">
        <f t="shared" si="98"/>
        <v>17</v>
      </c>
      <c r="AF124" s="93">
        <f t="shared" si="98"/>
        <v>15</v>
      </c>
      <c r="AG124" s="93">
        <f t="shared" si="98"/>
        <v>14</v>
      </c>
      <c r="AH124" s="93">
        <f t="shared" si="98"/>
        <v>14</v>
      </c>
      <c r="AI124" s="93">
        <f t="shared" si="98"/>
        <v>13</v>
      </c>
      <c r="AJ124" s="93">
        <f t="shared" si="98"/>
        <v>12</v>
      </c>
      <c r="AK124" s="93">
        <f t="shared" si="98"/>
        <v>12</v>
      </c>
      <c r="AL124" s="93">
        <f t="shared" si="98"/>
        <v>11</v>
      </c>
      <c r="AM124" s="93">
        <f t="shared" si="98"/>
        <v>11</v>
      </c>
      <c r="AN124" s="93">
        <f t="shared" si="98"/>
        <v>10</v>
      </c>
      <c r="AO124" s="93">
        <f t="shared" si="98"/>
        <v>10</v>
      </c>
      <c r="AP124" s="93">
        <f t="shared" si="98"/>
        <v>8</v>
      </c>
      <c r="AQ124" s="93">
        <f t="shared" si="84"/>
        <v>8</v>
      </c>
      <c r="AR124" s="93">
        <f t="shared" si="84"/>
        <v>8</v>
      </c>
      <c r="AS124" s="93">
        <f t="shared" ref="AS124:AS150" si="99">AR124</f>
        <v>8</v>
      </c>
      <c r="AT124" s="93">
        <f t="shared" ref="AT124:AT150" si="100">AS124</f>
        <v>8</v>
      </c>
      <c r="AU124" s="93">
        <f t="shared" ref="AU124:AU150" si="101">AT124</f>
        <v>8</v>
      </c>
      <c r="AV124" s="93">
        <f t="shared" ref="AV124:AV150" si="102">AU124</f>
        <v>8</v>
      </c>
      <c r="AW124" s="93">
        <f t="shared" ref="AW124:AW150" si="103">AV124</f>
        <v>8</v>
      </c>
      <c r="AX124" s="93">
        <f t="shared" ref="AX124:AX150" si="104">AW124</f>
        <v>8</v>
      </c>
      <c r="AY124" s="93">
        <f t="shared" ref="AY124:AY150" si="105">AX124</f>
        <v>8</v>
      </c>
      <c r="AZ124" s="93">
        <f t="shared" si="72"/>
        <v>8</v>
      </c>
      <c r="BA124" s="93">
        <f t="shared" si="73"/>
        <v>8</v>
      </c>
      <c r="BB124" s="93">
        <f t="shared" si="74"/>
        <v>8</v>
      </c>
      <c r="BC124" s="93">
        <f t="shared" si="75"/>
        <v>8</v>
      </c>
      <c r="BD124" s="93">
        <f t="shared" si="76"/>
        <v>8</v>
      </c>
      <c r="BE124" s="93">
        <f t="shared" si="77"/>
        <v>8</v>
      </c>
      <c r="BF124" s="93">
        <f t="shared" si="78"/>
        <v>8</v>
      </c>
      <c r="BG124" s="93">
        <f t="shared" si="79"/>
        <v>8</v>
      </c>
      <c r="BH124" s="93">
        <f t="shared" si="80"/>
        <v>8</v>
      </c>
      <c r="BI124" s="93">
        <f t="shared" si="81"/>
        <v>8</v>
      </c>
      <c r="BJ124">
        <v>33</v>
      </c>
      <c r="BK124" s="181">
        <f t="shared" si="91"/>
        <v>555</v>
      </c>
      <c r="BL124" s="181">
        <f t="shared" si="89"/>
        <v>794</v>
      </c>
      <c r="BM124" s="181">
        <f t="shared" si="89"/>
        <v>1868</v>
      </c>
      <c r="BN124" s="181">
        <f t="shared" si="89"/>
        <v>2503.6776119402984</v>
      </c>
      <c r="BO124"/>
    </row>
    <row r="125" spans="1:67" s="1" customFormat="1">
      <c r="A125" s="1">
        <v>44</v>
      </c>
      <c r="B125" s="1">
        <f t="shared" si="51"/>
        <v>24.916541115158861</v>
      </c>
      <c r="C125" s="1">
        <f t="shared" si="52"/>
        <v>11.697607496552532</v>
      </c>
      <c r="D125" s="1">
        <v>37</v>
      </c>
      <c r="E125" s="1">
        <f t="shared" si="58"/>
        <v>15.095454545454567</v>
      </c>
      <c r="F125" s="1">
        <f t="shared" si="53"/>
        <v>27.900000000000041</v>
      </c>
      <c r="G125" s="1">
        <f t="shared" si="54"/>
        <v>631.81818181818073</v>
      </c>
      <c r="H125" s="1">
        <f t="shared" si="55"/>
        <v>166.90909090909113</v>
      </c>
      <c r="I125" s="93">
        <v>18</v>
      </c>
      <c r="J125" s="93">
        <v>18</v>
      </c>
      <c r="K125" s="93">
        <v>18</v>
      </c>
      <c r="L125" s="93">
        <v>30</v>
      </c>
      <c r="M125" s="93">
        <v>18</v>
      </c>
      <c r="N125" s="93">
        <v>38</v>
      </c>
      <c r="O125" s="140">
        <f t="shared" ref="O125:O128" si="106">O124+(O$129-O$123)/6</f>
        <v>44.812499999999993</v>
      </c>
      <c r="P125" s="140">
        <f t="shared" si="56"/>
        <v>44.812499999999993</v>
      </c>
      <c r="Q125" s="140">
        <f t="shared" si="56"/>
        <v>44.812499999999993</v>
      </c>
      <c r="R125" s="166">
        <f>R124+(R124-R123)</f>
        <v>274.33333333333337</v>
      </c>
      <c r="S125" s="166">
        <f>S124+(S124-S123)</f>
        <v>268.33333333333337</v>
      </c>
      <c r="T125" s="166">
        <f>T124+(T124-T123)</f>
        <v>263.33333333333337</v>
      </c>
      <c r="U125">
        <f t="shared" si="97"/>
        <v>4.2</v>
      </c>
      <c r="V125">
        <f t="shared" si="95"/>
        <v>11.580000000000002</v>
      </c>
      <c r="W125">
        <f t="shared" si="95"/>
        <v>26.580000000000005</v>
      </c>
      <c r="X125"/>
      <c r="Y125"/>
      <c r="Z125"/>
      <c r="AA125"/>
      <c r="AB125"/>
      <c r="AC125" s="93">
        <f>IF(AC124="",0,AC124)</f>
        <v>17</v>
      </c>
      <c r="AD125" s="93">
        <f t="shared" si="98"/>
        <v>17</v>
      </c>
      <c r="AE125" s="93">
        <f t="shared" si="98"/>
        <v>17</v>
      </c>
      <c r="AF125" s="93">
        <f t="shared" si="98"/>
        <v>15</v>
      </c>
      <c r="AG125" s="93">
        <f t="shared" si="98"/>
        <v>14</v>
      </c>
      <c r="AH125" s="93">
        <f t="shared" si="98"/>
        <v>14</v>
      </c>
      <c r="AI125" s="93">
        <f t="shared" si="98"/>
        <v>13</v>
      </c>
      <c r="AJ125" s="93">
        <f t="shared" si="98"/>
        <v>12</v>
      </c>
      <c r="AK125" s="93">
        <f t="shared" si="98"/>
        <v>12</v>
      </c>
      <c r="AL125" s="93">
        <f t="shared" si="98"/>
        <v>11</v>
      </c>
      <c r="AM125" s="93">
        <f t="shared" si="98"/>
        <v>11</v>
      </c>
      <c r="AN125" s="93">
        <f t="shared" si="98"/>
        <v>10</v>
      </c>
      <c r="AO125" s="93">
        <f t="shared" si="98"/>
        <v>10</v>
      </c>
      <c r="AP125" s="93">
        <f t="shared" si="98"/>
        <v>8</v>
      </c>
      <c r="AQ125" s="93">
        <f t="shared" ref="AQ125:AR140" si="107">AP125</f>
        <v>8</v>
      </c>
      <c r="AR125" s="93">
        <f t="shared" si="107"/>
        <v>8</v>
      </c>
      <c r="AS125" s="93">
        <f t="shared" si="99"/>
        <v>8</v>
      </c>
      <c r="AT125" s="93">
        <f t="shared" si="100"/>
        <v>8</v>
      </c>
      <c r="AU125" s="93">
        <f t="shared" si="101"/>
        <v>8</v>
      </c>
      <c r="AV125" s="93">
        <f t="shared" si="102"/>
        <v>8</v>
      </c>
      <c r="AW125" s="93">
        <f t="shared" si="103"/>
        <v>8</v>
      </c>
      <c r="AX125" s="93">
        <f t="shared" si="104"/>
        <v>8</v>
      </c>
      <c r="AY125" s="93">
        <f t="shared" si="105"/>
        <v>8</v>
      </c>
      <c r="AZ125" s="93">
        <f t="shared" si="72"/>
        <v>8</v>
      </c>
      <c r="BA125" s="93">
        <f t="shared" si="73"/>
        <v>8</v>
      </c>
      <c r="BB125" s="93">
        <f t="shared" si="74"/>
        <v>8</v>
      </c>
      <c r="BC125" s="93">
        <f t="shared" si="75"/>
        <v>8</v>
      </c>
      <c r="BD125" s="93">
        <f t="shared" si="76"/>
        <v>8</v>
      </c>
      <c r="BE125" s="93">
        <f t="shared" si="77"/>
        <v>8</v>
      </c>
      <c r="BF125" s="93">
        <f t="shared" si="78"/>
        <v>8</v>
      </c>
      <c r="BG125" s="93">
        <f t="shared" si="79"/>
        <v>8</v>
      </c>
      <c r="BH125" s="93">
        <f t="shared" si="80"/>
        <v>8</v>
      </c>
      <c r="BI125" s="93">
        <f t="shared" si="81"/>
        <v>8</v>
      </c>
      <c r="BJ125">
        <v>34</v>
      </c>
      <c r="BK125" s="181">
        <f t="shared" si="91"/>
        <v>568</v>
      </c>
      <c r="BL125" s="181">
        <f t="shared" si="89"/>
        <v>813</v>
      </c>
      <c r="BM125" s="181">
        <f t="shared" si="89"/>
        <v>1916</v>
      </c>
      <c r="BN125" s="181">
        <f t="shared" si="89"/>
        <v>2568.0119402985074</v>
      </c>
      <c r="BO125"/>
    </row>
    <row r="126" spans="1:67" s="1" customFormat="1">
      <c r="A126" s="1">
        <v>45</v>
      </c>
      <c r="B126" s="1">
        <f t="shared" si="51"/>
        <v>25.482826140503381</v>
      </c>
      <c r="C126" s="1">
        <f t="shared" si="52"/>
        <v>11.963462212383272</v>
      </c>
      <c r="D126" s="1">
        <v>38</v>
      </c>
      <c r="E126" s="1">
        <f t="shared" si="58"/>
        <v>15.159090909090931</v>
      </c>
      <c r="F126" s="1">
        <f t="shared" si="53"/>
        <v>28.000000000000043</v>
      </c>
      <c r="G126" s="1">
        <f t="shared" si="54"/>
        <v>636.36363636363524</v>
      </c>
      <c r="H126" s="1">
        <f t="shared" si="55"/>
        <v>168.18181818181841</v>
      </c>
      <c r="I126" s="93">
        <v>18</v>
      </c>
      <c r="J126" s="93">
        <v>18</v>
      </c>
      <c r="K126" s="93">
        <v>18</v>
      </c>
      <c r="L126" s="93">
        <v>30</v>
      </c>
      <c r="M126" s="93">
        <v>18</v>
      </c>
      <c r="N126" s="93">
        <v>38</v>
      </c>
      <c r="O126" s="140">
        <f t="shared" si="106"/>
        <v>45.807291666666657</v>
      </c>
      <c r="P126" s="140">
        <f t="shared" si="56"/>
        <v>45.807291666666657</v>
      </c>
      <c r="Q126" s="140">
        <f t="shared" si="56"/>
        <v>45.807291666666657</v>
      </c>
      <c r="R126" s="166">
        <f t="shared" ref="R126:T128" si="108">R125+(R125-R124)</f>
        <v>280.50000000000006</v>
      </c>
      <c r="S126" s="166">
        <f t="shared" si="108"/>
        <v>274.50000000000006</v>
      </c>
      <c r="T126" s="166">
        <f t="shared" si="108"/>
        <v>269.50000000000006</v>
      </c>
      <c r="U126">
        <f t="shared" si="97"/>
        <v>4.4000000000000004</v>
      </c>
      <c r="V126">
        <f t="shared" si="95"/>
        <v>12.150000000000002</v>
      </c>
      <c r="W126">
        <f t="shared" si="95"/>
        <v>27.950000000000006</v>
      </c>
      <c r="X126"/>
      <c r="Y126"/>
      <c r="Z126"/>
      <c r="AA126"/>
      <c r="AB126"/>
      <c r="AC126" s="93">
        <f>IF(AC125="",0,AC125)</f>
        <v>17</v>
      </c>
      <c r="AD126" s="93">
        <f t="shared" si="98"/>
        <v>17</v>
      </c>
      <c r="AE126" s="93">
        <f t="shared" si="98"/>
        <v>17</v>
      </c>
      <c r="AF126" s="93">
        <f t="shared" si="98"/>
        <v>15</v>
      </c>
      <c r="AG126" s="93">
        <f t="shared" si="98"/>
        <v>14</v>
      </c>
      <c r="AH126" s="93">
        <f t="shared" si="98"/>
        <v>14</v>
      </c>
      <c r="AI126" s="93">
        <f t="shared" si="98"/>
        <v>13</v>
      </c>
      <c r="AJ126" s="93">
        <f t="shared" si="98"/>
        <v>12</v>
      </c>
      <c r="AK126" s="93">
        <f t="shared" si="98"/>
        <v>12</v>
      </c>
      <c r="AL126" s="93">
        <f t="shared" si="98"/>
        <v>11</v>
      </c>
      <c r="AM126" s="93">
        <f t="shared" si="98"/>
        <v>11</v>
      </c>
      <c r="AN126" s="93">
        <f t="shared" si="98"/>
        <v>10</v>
      </c>
      <c r="AO126" s="93">
        <f t="shared" si="98"/>
        <v>10</v>
      </c>
      <c r="AP126" s="93">
        <f t="shared" si="98"/>
        <v>8</v>
      </c>
      <c r="AQ126" s="93">
        <f t="shared" si="107"/>
        <v>8</v>
      </c>
      <c r="AR126" s="93">
        <f t="shared" si="107"/>
        <v>8</v>
      </c>
      <c r="AS126" s="93">
        <f t="shared" si="99"/>
        <v>8</v>
      </c>
      <c r="AT126" s="93">
        <f t="shared" si="100"/>
        <v>8</v>
      </c>
      <c r="AU126" s="93">
        <f t="shared" si="101"/>
        <v>8</v>
      </c>
      <c r="AV126" s="93">
        <f t="shared" si="102"/>
        <v>8</v>
      </c>
      <c r="AW126" s="93">
        <f t="shared" si="103"/>
        <v>8</v>
      </c>
      <c r="AX126" s="93">
        <f t="shared" si="104"/>
        <v>8</v>
      </c>
      <c r="AY126" s="93">
        <f t="shared" si="105"/>
        <v>8</v>
      </c>
      <c r="AZ126" s="93">
        <f t="shared" si="72"/>
        <v>8</v>
      </c>
      <c r="BA126" s="93">
        <f t="shared" si="73"/>
        <v>8</v>
      </c>
      <c r="BB126" s="93">
        <f t="shared" si="74"/>
        <v>8</v>
      </c>
      <c r="BC126" s="93">
        <f t="shared" si="75"/>
        <v>8</v>
      </c>
      <c r="BD126" s="93">
        <f t="shared" si="76"/>
        <v>8</v>
      </c>
      <c r="BE126" s="93">
        <f t="shared" si="77"/>
        <v>8</v>
      </c>
      <c r="BF126" s="93">
        <f t="shared" si="78"/>
        <v>8</v>
      </c>
      <c r="BG126" s="93">
        <f t="shared" si="79"/>
        <v>8</v>
      </c>
      <c r="BH126" s="93">
        <f t="shared" si="80"/>
        <v>8</v>
      </c>
      <c r="BI126" s="93">
        <f t="shared" si="81"/>
        <v>8</v>
      </c>
      <c r="BJ126">
        <v>35</v>
      </c>
      <c r="BK126" s="181">
        <f t="shared" si="91"/>
        <v>581</v>
      </c>
      <c r="BL126" s="181">
        <f t="shared" si="89"/>
        <v>832</v>
      </c>
      <c r="BM126" s="181">
        <f t="shared" si="89"/>
        <v>1964</v>
      </c>
      <c r="BN126" s="181">
        <f t="shared" si="89"/>
        <v>2632.3462686567163</v>
      </c>
      <c r="BO126"/>
    </row>
    <row r="127" spans="1:67" s="1" customFormat="1">
      <c r="A127" s="1">
        <v>46</v>
      </c>
      <c r="B127" s="1">
        <f t="shared" si="51"/>
        <v>26.049111165847901</v>
      </c>
      <c r="C127" s="1">
        <f t="shared" si="52"/>
        <v>12.229316928214011</v>
      </c>
      <c r="D127" s="1">
        <v>39</v>
      </c>
      <c r="E127" s="1">
        <f t="shared" si="58"/>
        <v>15.222727272727296</v>
      </c>
      <c r="F127" s="1">
        <f t="shared" si="53"/>
        <v>28.100000000000044</v>
      </c>
      <c r="G127" s="1">
        <f t="shared" si="54"/>
        <v>640.90909090908974</v>
      </c>
      <c r="H127" s="1">
        <f t="shared" si="55"/>
        <v>169.45454545454569</v>
      </c>
      <c r="I127" s="93">
        <v>18</v>
      </c>
      <c r="J127" s="93">
        <v>18</v>
      </c>
      <c r="K127" s="93">
        <v>18</v>
      </c>
      <c r="L127" s="93">
        <v>30</v>
      </c>
      <c r="M127" s="93">
        <v>18</v>
      </c>
      <c r="N127" s="93">
        <v>38</v>
      </c>
      <c r="O127" s="140">
        <f t="shared" si="106"/>
        <v>46.802083333333321</v>
      </c>
      <c r="P127" s="140">
        <f t="shared" si="56"/>
        <v>46.802083333333321</v>
      </c>
      <c r="Q127" s="140">
        <f t="shared" si="56"/>
        <v>46.802083333333321</v>
      </c>
      <c r="R127" s="166">
        <f t="shared" si="108"/>
        <v>286.66666666666674</v>
      </c>
      <c r="S127" s="166">
        <f t="shared" si="108"/>
        <v>280.66666666666674</v>
      </c>
      <c r="T127" s="166">
        <f t="shared" si="108"/>
        <v>275.66666666666674</v>
      </c>
      <c r="U127">
        <f t="shared" si="97"/>
        <v>4.6000000000000005</v>
      </c>
      <c r="V127">
        <f t="shared" si="95"/>
        <v>12.720000000000002</v>
      </c>
      <c r="W127">
        <f t="shared" si="95"/>
        <v>29.320000000000007</v>
      </c>
      <c r="X127"/>
      <c r="Y127"/>
      <c r="Z127"/>
      <c r="AA127"/>
      <c r="AB127"/>
      <c r="AC127" s="93">
        <f>IF(AC126="",0,AC126)</f>
        <v>17</v>
      </c>
      <c r="AD127" s="93">
        <f t="shared" si="98"/>
        <v>17</v>
      </c>
      <c r="AE127" s="93">
        <f t="shared" si="98"/>
        <v>17</v>
      </c>
      <c r="AF127" s="93">
        <f t="shared" si="98"/>
        <v>15</v>
      </c>
      <c r="AG127" s="93">
        <f t="shared" si="98"/>
        <v>14</v>
      </c>
      <c r="AH127" s="93">
        <f t="shared" si="98"/>
        <v>14</v>
      </c>
      <c r="AI127" s="93">
        <f t="shared" si="98"/>
        <v>13</v>
      </c>
      <c r="AJ127" s="93">
        <f t="shared" si="98"/>
        <v>12</v>
      </c>
      <c r="AK127" s="93">
        <f t="shared" si="98"/>
        <v>12</v>
      </c>
      <c r="AL127" s="93">
        <f t="shared" si="98"/>
        <v>11</v>
      </c>
      <c r="AM127" s="93">
        <f t="shared" si="98"/>
        <v>11</v>
      </c>
      <c r="AN127" s="93">
        <f t="shared" si="98"/>
        <v>10</v>
      </c>
      <c r="AO127" s="93">
        <f t="shared" si="98"/>
        <v>10</v>
      </c>
      <c r="AP127" s="93">
        <f t="shared" si="98"/>
        <v>8</v>
      </c>
      <c r="AQ127" s="93">
        <f t="shared" si="107"/>
        <v>8</v>
      </c>
      <c r="AR127" s="93">
        <f t="shared" si="107"/>
        <v>8</v>
      </c>
      <c r="AS127" s="93">
        <f t="shared" si="99"/>
        <v>8</v>
      </c>
      <c r="AT127" s="93">
        <f t="shared" si="100"/>
        <v>8</v>
      </c>
      <c r="AU127" s="93">
        <f t="shared" si="101"/>
        <v>8</v>
      </c>
      <c r="AV127" s="93">
        <f t="shared" si="102"/>
        <v>8</v>
      </c>
      <c r="AW127" s="93">
        <f t="shared" si="103"/>
        <v>8</v>
      </c>
      <c r="AX127" s="93">
        <f t="shared" si="104"/>
        <v>8</v>
      </c>
      <c r="AY127" s="93">
        <f t="shared" si="105"/>
        <v>8</v>
      </c>
      <c r="AZ127" s="93">
        <f t="shared" si="72"/>
        <v>8</v>
      </c>
      <c r="BA127" s="93">
        <f t="shared" si="73"/>
        <v>8</v>
      </c>
      <c r="BB127" s="93">
        <f t="shared" si="74"/>
        <v>8</v>
      </c>
      <c r="BC127" s="93">
        <f t="shared" si="75"/>
        <v>8</v>
      </c>
      <c r="BD127" s="93">
        <f t="shared" si="76"/>
        <v>8</v>
      </c>
      <c r="BE127" s="93">
        <f t="shared" si="77"/>
        <v>8</v>
      </c>
      <c r="BF127" s="93">
        <f t="shared" si="78"/>
        <v>8</v>
      </c>
      <c r="BG127" s="93">
        <f t="shared" si="79"/>
        <v>8</v>
      </c>
      <c r="BH127" s="93">
        <f t="shared" si="80"/>
        <v>8</v>
      </c>
      <c r="BI127" s="93">
        <f t="shared" si="81"/>
        <v>8</v>
      </c>
      <c r="BJ127">
        <v>36</v>
      </c>
      <c r="BK127" s="181">
        <f t="shared" si="91"/>
        <v>594</v>
      </c>
      <c r="BL127" s="181">
        <f t="shared" si="89"/>
        <v>851</v>
      </c>
      <c r="BM127" s="181">
        <f t="shared" si="89"/>
        <v>2012</v>
      </c>
      <c r="BN127" s="181">
        <f t="shared" si="89"/>
        <v>2696.6805970149253</v>
      </c>
      <c r="BO127"/>
    </row>
    <row r="128" spans="1:67" s="1" customFormat="1">
      <c r="A128" s="1">
        <v>47</v>
      </c>
      <c r="B128" s="1">
        <f t="shared" si="51"/>
        <v>26.615396191192421</v>
      </c>
      <c r="C128" s="1">
        <f t="shared" si="52"/>
        <v>12.495171644044751</v>
      </c>
      <c r="D128" s="1">
        <v>40</v>
      </c>
      <c r="E128" s="1">
        <f t="shared" si="58"/>
        <v>15.28636363636366</v>
      </c>
      <c r="F128" s="1">
        <f t="shared" si="53"/>
        <v>28.200000000000045</v>
      </c>
      <c r="G128" s="1">
        <f t="shared" si="54"/>
        <v>645.45454545454425</v>
      </c>
      <c r="H128" s="1">
        <f t="shared" si="55"/>
        <v>170.72727272727298</v>
      </c>
      <c r="I128" s="93">
        <v>18</v>
      </c>
      <c r="J128" s="93">
        <v>18</v>
      </c>
      <c r="K128" s="93">
        <v>18</v>
      </c>
      <c r="L128" s="93">
        <v>30</v>
      </c>
      <c r="M128" s="93">
        <v>18</v>
      </c>
      <c r="N128" s="93">
        <v>38</v>
      </c>
      <c r="O128" s="140">
        <f t="shared" si="106"/>
        <v>47.796874999999986</v>
      </c>
      <c r="P128" s="140">
        <f t="shared" si="56"/>
        <v>47.796874999999986</v>
      </c>
      <c r="Q128" s="140">
        <f t="shared" si="56"/>
        <v>47.796874999999986</v>
      </c>
      <c r="R128" s="166">
        <f t="shared" si="108"/>
        <v>292.83333333333343</v>
      </c>
      <c r="S128" s="166">
        <f t="shared" si="108"/>
        <v>286.83333333333343</v>
      </c>
      <c r="T128" s="166">
        <f t="shared" si="108"/>
        <v>281.83333333333343</v>
      </c>
      <c r="U128">
        <f t="shared" si="97"/>
        <v>4.8000000000000007</v>
      </c>
      <c r="V128">
        <f t="shared" si="95"/>
        <v>13.290000000000003</v>
      </c>
      <c r="W128">
        <f t="shared" si="95"/>
        <v>30.690000000000008</v>
      </c>
      <c r="X128"/>
      <c r="Y128"/>
      <c r="Z128"/>
      <c r="AA128"/>
      <c r="AB128"/>
      <c r="AC128" s="93">
        <f>IF(AC127="",0,AC127)</f>
        <v>17</v>
      </c>
      <c r="AD128" s="93">
        <f t="shared" si="98"/>
        <v>17</v>
      </c>
      <c r="AE128" s="93">
        <f t="shared" si="98"/>
        <v>17</v>
      </c>
      <c r="AF128" s="93">
        <f t="shared" si="98"/>
        <v>15</v>
      </c>
      <c r="AG128" s="93">
        <f t="shared" si="98"/>
        <v>14</v>
      </c>
      <c r="AH128" s="93">
        <f t="shared" si="98"/>
        <v>14</v>
      </c>
      <c r="AI128" s="93">
        <f t="shared" si="98"/>
        <v>13</v>
      </c>
      <c r="AJ128" s="93">
        <f t="shared" si="98"/>
        <v>12</v>
      </c>
      <c r="AK128" s="93">
        <f t="shared" si="98"/>
        <v>12</v>
      </c>
      <c r="AL128" s="93">
        <f t="shared" si="98"/>
        <v>11</v>
      </c>
      <c r="AM128" s="93">
        <f t="shared" si="98"/>
        <v>11</v>
      </c>
      <c r="AN128" s="93">
        <f t="shared" si="98"/>
        <v>10</v>
      </c>
      <c r="AO128" s="93">
        <f t="shared" si="98"/>
        <v>10</v>
      </c>
      <c r="AP128" s="93">
        <f t="shared" si="98"/>
        <v>8</v>
      </c>
      <c r="AQ128" s="93">
        <f t="shared" si="107"/>
        <v>8</v>
      </c>
      <c r="AR128" s="93">
        <f t="shared" si="107"/>
        <v>8</v>
      </c>
      <c r="AS128" s="93">
        <f t="shared" si="99"/>
        <v>8</v>
      </c>
      <c r="AT128" s="93">
        <f t="shared" si="100"/>
        <v>8</v>
      </c>
      <c r="AU128" s="93">
        <f t="shared" si="101"/>
        <v>8</v>
      </c>
      <c r="AV128" s="93">
        <f t="shared" si="102"/>
        <v>8</v>
      </c>
      <c r="AW128" s="93">
        <f t="shared" si="103"/>
        <v>8</v>
      </c>
      <c r="AX128" s="93">
        <f t="shared" si="104"/>
        <v>8</v>
      </c>
      <c r="AY128" s="93">
        <f t="shared" si="105"/>
        <v>8</v>
      </c>
      <c r="AZ128" s="93">
        <f t="shared" si="72"/>
        <v>8</v>
      </c>
      <c r="BA128" s="93">
        <f t="shared" si="73"/>
        <v>8</v>
      </c>
      <c r="BB128" s="93">
        <f t="shared" si="74"/>
        <v>8</v>
      </c>
      <c r="BC128" s="93">
        <f t="shared" si="75"/>
        <v>8</v>
      </c>
      <c r="BD128" s="93">
        <f t="shared" si="76"/>
        <v>8</v>
      </c>
      <c r="BE128" s="93">
        <f t="shared" si="77"/>
        <v>8</v>
      </c>
      <c r="BF128" s="93">
        <f t="shared" si="78"/>
        <v>8</v>
      </c>
      <c r="BG128" s="93">
        <f t="shared" si="79"/>
        <v>8</v>
      </c>
      <c r="BH128" s="93">
        <f t="shared" si="80"/>
        <v>8</v>
      </c>
      <c r="BI128" s="93">
        <f t="shared" si="81"/>
        <v>8</v>
      </c>
      <c r="BJ128">
        <v>37</v>
      </c>
      <c r="BK128" s="181">
        <f t="shared" si="91"/>
        <v>607</v>
      </c>
      <c r="BL128" s="181">
        <f t="shared" si="89"/>
        <v>870</v>
      </c>
      <c r="BM128" s="181">
        <f t="shared" si="89"/>
        <v>2060</v>
      </c>
      <c r="BN128" s="181">
        <f t="shared" si="89"/>
        <v>2761.0149253731342</v>
      </c>
      <c r="BO128"/>
    </row>
    <row r="129" spans="1:67" s="1" customFormat="1">
      <c r="A129" s="1">
        <v>48</v>
      </c>
      <c r="B129" s="1">
        <f t="shared" si="51"/>
        <v>27.181681216536941</v>
      </c>
      <c r="C129" s="1">
        <f t="shared" si="52"/>
        <v>12.76102635987549</v>
      </c>
      <c r="D129" s="1">
        <v>41</v>
      </c>
      <c r="E129" s="1">
        <f t="shared" ref="E129:E150" si="109">E128+(E$151-E$96)/55</f>
        <v>15.350000000000025</v>
      </c>
      <c r="F129" s="1">
        <f t="shared" ref="F129:F150" si="110">F128+(F$151-F$96)/55</f>
        <v>28.300000000000047</v>
      </c>
      <c r="G129" s="1">
        <f t="shared" ref="G129:G150" si="111">G128+(G$151-G$96)/55</f>
        <v>649.99999999999875</v>
      </c>
      <c r="H129" s="1">
        <f t="shared" ref="H129:H150" si="112">H128+(H$151-H$96)/55</f>
        <v>172.00000000000026</v>
      </c>
      <c r="I129" s="93">
        <v>18</v>
      </c>
      <c r="J129" s="93">
        <v>18</v>
      </c>
      <c r="K129" s="93">
        <v>18</v>
      </c>
      <c r="L129" s="93">
        <v>30</v>
      </c>
      <c r="M129" s="93">
        <v>18</v>
      </c>
      <c r="N129" s="93">
        <v>40</v>
      </c>
      <c r="O129" s="140">
        <f>A129+(9+1/2)/12</f>
        <v>48.791666666666664</v>
      </c>
      <c r="P129" s="140">
        <f t="shared" si="56"/>
        <v>48.791666666666664</v>
      </c>
      <c r="Q129" s="140">
        <f t="shared" si="56"/>
        <v>48.791666666666664</v>
      </c>
      <c r="R129" s="165">
        <v>299</v>
      </c>
      <c r="S129" s="163">
        <v>293</v>
      </c>
      <c r="T129" s="163">
        <v>288</v>
      </c>
      <c r="U129">
        <f t="shared" si="97"/>
        <v>5.0000000000000009</v>
      </c>
      <c r="V129">
        <f t="shared" si="95"/>
        <v>13.860000000000003</v>
      </c>
      <c r="W129">
        <f t="shared" si="95"/>
        <v>32.060000000000009</v>
      </c>
      <c r="X129"/>
      <c r="Y129"/>
      <c r="Z129"/>
      <c r="AA129"/>
      <c r="AB129"/>
      <c r="AC129" s="93">
        <v>17</v>
      </c>
      <c r="AD129" s="93">
        <v>17</v>
      </c>
      <c r="AE129" s="93">
        <v>17</v>
      </c>
      <c r="AF129" s="93">
        <v>15</v>
      </c>
      <c r="AG129" s="93">
        <v>14</v>
      </c>
      <c r="AH129" s="93">
        <v>14</v>
      </c>
      <c r="AI129" s="93">
        <v>13</v>
      </c>
      <c r="AJ129" s="93">
        <v>12</v>
      </c>
      <c r="AK129" s="93">
        <v>12</v>
      </c>
      <c r="AL129" s="93">
        <v>11</v>
      </c>
      <c r="AM129" s="93">
        <v>11</v>
      </c>
      <c r="AN129" s="93">
        <v>10</v>
      </c>
      <c r="AO129" s="93">
        <v>8</v>
      </c>
      <c r="AP129" s="93">
        <v>8</v>
      </c>
      <c r="AQ129" s="93">
        <f t="shared" si="107"/>
        <v>8</v>
      </c>
      <c r="AR129" s="93">
        <f t="shared" si="107"/>
        <v>8</v>
      </c>
      <c r="AS129" s="93">
        <f t="shared" si="99"/>
        <v>8</v>
      </c>
      <c r="AT129" s="93">
        <f t="shared" si="100"/>
        <v>8</v>
      </c>
      <c r="AU129" s="93">
        <f t="shared" si="101"/>
        <v>8</v>
      </c>
      <c r="AV129" s="93">
        <f t="shared" si="102"/>
        <v>8</v>
      </c>
      <c r="AW129" s="93">
        <f t="shared" si="103"/>
        <v>8</v>
      </c>
      <c r="AX129" s="93">
        <f t="shared" si="104"/>
        <v>8</v>
      </c>
      <c r="AY129" s="93">
        <f t="shared" si="105"/>
        <v>8</v>
      </c>
      <c r="AZ129" s="93">
        <f t="shared" si="72"/>
        <v>8</v>
      </c>
      <c r="BA129" s="93">
        <f t="shared" si="73"/>
        <v>8</v>
      </c>
      <c r="BB129" s="93">
        <f t="shared" si="74"/>
        <v>8</v>
      </c>
      <c r="BC129" s="93">
        <f t="shared" si="75"/>
        <v>8</v>
      </c>
      <c r="BD129" s="93">
        <f t="shared" si="76"/>
        <v>8</v>
      </c>
      <c r="BE129" s="93">
        <f t="shared" si="77"/>
        <v>8</v>
      </c>
      <c r="BF129" s="93">
        <f t="shared" si="78"/>
        <v>8</v>
      </c>
      <c r="BG129" s="93">
        <f t="shared" si="79"/>
        <v>8</v>
      </c>
      <c r="BH129" s="93">
        <f t="shared" si="80"/>
        <v>8</v>
      </c>
      <c r="BI129" s="93">
        <f t="shared" si="81"/>
        <v>8</v>
      </c>
      <c r="BJ129">
        <v>38</v>
      </c>
      <c r="BK129" s="181">
        <f t="shared" si="91"/>
        <v>620</v>
      </c>
      <c r="BL129" s="181">
        <f t="shared" si="89"/>
        <v>889</v>
      </c>
      <c r="BM129" s="181">
        <f t="shared" si="89"/>
        <v>2108</v>
      </c>
      <c r="BN129" s="181">
        <f t="shared" si="89"/>
        <v>2825.3492537313432</v>
      </c>
      <c r="BO129"/>
    </row>
    <row r="130" spans="1:67" s="1" customFormat="1">
      <c r="A130" s="1">
        <v>49</v>
      </c>
      <c r="B130" s="1">
        <f t="shared" si="51"/>
        <v>27.747966241881461</v>
      </c>
      <c r="C130" s="1">
        <f t="shared" si="52"/>
        <v>13.02688107570623</v>
      </c>
      <c r="D130" s="1">
        <v>42</v>
      </c>
      <c r="E130" s="1">
        <f t="shared" si="109"/>
        <v>15.413636363636389</v>
      </c>
      <c r="F130" s="1">
        <f t="shared" si="110"/>
        <v>28.400000000000048</v>
      </c>
      <c r="G130" s="1">
        <f t="shared" si="111"/>
        <v>654.54545454545325</v>
      </c>
      <c r="H130" s="1">
        <f t="shared" si="112"/>
        <v>173.27272727272754</v>
      </c>
      <c r="I130" s="93">
        <v>18</v>
      </c>
      <c r="J130" s="93">
        <v>18</v>
      </c>
      <c r="K130" s="93">
        <v>18</v>
      </c>
      <c r="L130" s="93">
        <v>30</v>
      </c>
      <c r="M130" s="93">
        <v>18</v>
      </c>
      <c r="N130" s="93">
        <v>40</v>
      </c>
      <c r="O130" s="140">
        <f>O129+(O$135-O$129)/6</f>
        <v>49.786458333333329</v>
      </c>
      <c r="P130" s="140">
        <f t="shared" si="56"/>
        <v>49.786458333333329</v>
      </c>
      <c r="Q130" s="140">
        <f t="shared" si="56"/>
        <v>49.786458333333329</v>
      </c>
      <c r="R130" s="166">
        <f>R129+(R135-R129)/6</f>
        <v>304.66666666666669</v>
      </c>
      <c r="S130" s="166">
        <f>S129+(S135-S129)/6</f>
        <v>299</v>
      </c>
      <c r="T130" s="166">
        <f>T129+(T135-T129)/6</f>
        <v>294.16666666666669</v>
      </c>
      <c r="U130">
        <f t="shared" si="97"/>
        <v>5.2000000000000011</v>
      </c>
      <c r="V130">
        <f t="shared" si="95"/>
        <v>14.430000000000003</v>
      </c>
      <c r="W130">
        <f t="shared" si="95"/>
        <v>33.430000000000007</v>
      </c>
      <c r="X130"/>
      <c r="Y130"/>
      <c r="Z130"/>
      <c r="AA130"/>
      <c r="AB130"/>
      <c r="AC130" s="93">
        <f>IF(AC129="",0,AC129)</f>
        <v>17</v>
      </c>
      <c r="AD130" s="93">
        <f t="shared" ref="AD130:AP134" si="113">IF(AD129="",0,AD129)</f>
        <v>17</v>
      </c>
      <c r="AE130" s="93">
        <f t="shared" si="113"/>
        <v>17</v>
      </c>
      <c r="AF130" s="93">
        <f t="shared" si="113"/>
        <v>15</v>
      </c>
      <c r="AG130" s="93">
        <f t="shared" si="113"/>
        <v>14</v>
      </c>
      <c r="AH130" s="93">
        <f t="shared" si="113"/>
        <v>14</v>
      </c>
      <c r="AI130" s="93">
        <f t="shared" si="113"/>
        <v>13</v>
      </c>
      <c r="AJ130" s="93">
        <f t="shared" si="113"/>
        <v>12</v>
      </c>
      <c r="AK130" s="93">
        <f t="shared" si="113"/>
        <v>12</v>
      </c>
      <c r="AL130" s="93">
        <f t="shared" si="113"/>
        <v>11</v>
      </c>
      <c r="AM130" s="93">
        <f t="shared" si="113"/>
        <v>11</v>
      </c>
      <c r="AN130" s="93">
        <f t="shared" si="113"/>
        <v>10</v>
      </c>
      <c r="AO130" s="93">
        <f t="shared" si="113"/>
        <v>8</v>
      </c>
      <c r="AP130" s="93">
        <f t="shared" si="113"/>
        <v>8</v>
      </c>
      <c r="AQ130" s="93">
        <f t="shared" si="107"/>
        <v>8</v>
      </c>
      <c r="AR130" s="93">
        <f t="shared" si="107"/>
        <v>8</v>
      </c>
      <c r="AS130" s="93">
        <f t="shared" si="99"/>
        <v>8</v>
      </c>
      <c r="AT130" s="93">
        <f t="shared" si="100"/>
        <v>8</v>
      </c>
      <c r="AU130" s="93">
        <f t="shared" si="101"/>
        <v>8</v>
      </c>
      <c r="AV130" s="93">
        <f t="shared" si="102"/>
        <v>8</v>
      </c>
      <c r="AW130" s="93">
        <f t="shared" si="103"/>
        <v>8</v>
      </c>
      <c r="AX130" s="93">
        <f t="shared" si="104"/>
        <v>8</v>
      </c>
      <c r="AY130" s="93">
        <f t="shared" si="105"/>
        <v>8</v>
      </c>
      <c r="AZ130" s="93">
        <f t="shared" si="72"/>
        <v>8</v>
      </c>
      <c r="BA130" s="93">
        <f t="shared" si="73"/>
        <v>8</v>
      </c>
      <c r="BB130" s="93">
        <f t="shared" si="74"/>
        <v>8</v>
      </c>
      <c r="BC130" s="93">
        <f t="shared" si="75"/>
        <v>8</v>
      </c>
      <c r="BD130" s="93">
        <f t="shared" si="76"/>
        <v>8</v>
      </c>
      <c r="BE130" s="93">
        <f t="shared" si="77"/>
        <v>8</v>
      </c>
      <c r="BF130" s="93">
        <f t="shared" si="78"/>
        <v>8</v>
      </c>
      <c r="BG130" s="93">
        <f t="shared" si="79"/>
        <v>8</v>
      </c>
      <c r="BH130" s="93">
        <f t="shared" si="80"/>
        <v>8</v>
      </c>
      <c r="BI130" s="93">
        <f t="shared" si="81"/>
        <v>8</v>
      </c>
      <c r="BJ130">
        <v>39</v>
      </c>
      <c r="BK130" s="181">
        <f t="shared" si="91"/>
        <v>633</v>
      </c>
      <c r="BL130" s="181">
        <f t="shared" si="91"/>
        <v>908</v>
      </c>
      <c r="BM130" s="181">
        <f t="shared" si="91"/>
        <v>2156</v>
      </c>
      <c r="BN130" s="181">
        <f t="shared" si="91"/>
        <v>2889.6835820895521</v>
      </c>
      <c r="BO130"/>
    </row>
    <row r="131" spans="1:67" s="63" customFormat="1">
      <c r="A131" s="63">
        <v>50</v>
      </c>
      <c r="B131" s="63">
        <f t="shared" si="51"/>
        <v>28.314251267225981</v>
      </c>
      <c r="C131" s="63">
        <f t="shared" si="52"/>
        <v>13.29273579153697</v>
      </c>
      <c r="D131" s="63">
        <v>43</v>
      </c>
      <c r="E131" s="63">
        <f t="shared" si="109"/>
        <v>15.477272727272753</v>
      </c>
      <c r="F131" s="63">
        <f t="shared" si="110"/>
        <v>28.50000000000005</v>
      </c>
      <c r="G131" s="63">
        <f t="shared" si="111"/>
        <v>659.09090909090776</v>
      </c>
      <c r="H131" s="63">
        <f t="shared" si="112"/>
        <v>174.54545454545482</v>
      </c>
      <c r="I131" s="64">
        <v>18</v>
      </c>
      <c r="J131" s="64">
        <v>18</v>
      </c>
      <c r="K131" s="64">
        <v>18</v>
      </c>
      <c r="L131" s="64">
        <v>30</v>
      </c>
      <c r="M131" s="64">
        <v>18</v>
      </c>
      <c r="N131" s="64">
        <v>40</v>
      </c>
      <c r="O131" s="16">
        <f t="shared" ref="O131:O134" si="114">O130+(O$135-O$129)/6</f>
        <v>50.781249999999993</v>
      </c>
      <c r="P131" s="16">
        <f t="shared" si="56"/>
        <v>50.781249999999993</v>
      </c>
      <c r="Q131" s="16">
        <f t="shared" si="56"/>
        <v>50.781249999999993</v>
      </c>
      <c r="R131" s="171">
        <f>R130+(R130-R129)</f>
        <v>310.33333333333337</v>
      </c>
      <c r="S131" s="171">
        <f>S130+(S130-S129)</f>
        <v>305</v>
      </c>
      <c r="T131" s="171">
        <f>T130+(T130-T129)</f>
        <v>300.33333333333337</v>
      </c>
      <c r="U131" s="64">
        <v>5.4</v>
      </c>
      <c r="V131" s="64">
        <v>15</v>
      </c>
      <c r="W131" s="64">
        <v>34.799999999999997</v>
      </c>
      <c r="X131" s="64"/>
      <c r="Y131" s="64"/>
      <c r="Z131" s="64"/>
      <c r="AA131" s="64"/>
      <c r="AB131" s="64"/>
      <c r="AC131" s="64">
        <f>IF(AC130="",0,AC130)</f>
        <v>17</v>
      </c>
      <c r="AD131" s="64">
        <f t="shared" si="113"/>
        <v>17</v>
      </c>
      <c r="AE131" s="64">
        <f t="shared" si="113"/>
        <v>17</v>
      </c>
      <c r="AF131" s="64">
        <f t="shared" si="113"/>
        <v>15</v>
      </c>
      <c r="AG131" s="64">
        <f t="shared" si="113"/>
        <v>14</v>
      </c>
      <c r="AH131" s="64">
        <f t="shared" si="113"/>
        <v>14</v>
      </c>
      <c r="AI131" s="64">
        <f t="shared" si="113"/>
        <v>13</v>
      </c>
      <c r="AJ131" s="64">
        <f t="shared" si="113"/>
        <v>12</v>
      </c>
      <c r="AK131" s="64">
        <f t="shared" si="113"/>
        <v>12</v>
      </c>
      <c r="AL131" s="64">
        <f t="shared" si="113"/>
        <v>11</v>
      </c>
      <c r="AM131" s="64">
        <f t="shared" si="113"/>
        <v>11</v>
      </c>
      <c r="AN131" s="64">
        <f t="shared" si="113"/>
        <v>10</v>
      </c>
      <c r="AO131" s="64">
        <f t="shared" si="113"/>
        <v>8</v>
      </c>
      <c r="AP131" s="64">
        <f t="shared" si="113"/>
        <v>8</v>
      </c>
      <c r="AQ131" s="64">
        <f t="shared" si="107"/>
        <v>8</v>
      </c>
      <c r="AR131" s="64">
        <f t="shared" si="107"/>
        <v>8</v>
      </c>
      <c r="AS131" s="64">
        <f t="shared" si="99"/>
        <v>8</v>
      </c>
      <c r="AT131" s="64">
        <f t="shared" si="100"/>
        <v>8</v>
      </c>
      <c r="AU131" s="64">
        <f t="shared" si="101"/>
        <v>8</v>
      </c>
      <c r="AV131" s="64">
        <f t="shared" si="102"/>
        <v>8</v>
      </c>
      <c r="AW131" s="64">
        <f t="shared" si="103"/>
        <v>8</v>
      </c>
      <c r="AX131" s="64">
        <f t="shared" si="104"/>
        <v>8</v>
      </c>
      <c r="AY131" s="64">
        <f t="shared" si="105"/>
        <v>8</v>
      </c>
      <c r="AZ131" s="64">
        <f t="shared" si="72"/>
        <v>8</v>
      </c>
      <c r="BA131" s="64">
        <f t="shared" si="73"/>
        <v>8</v>
      </c>
      <c r="BB131" s="64">
        <f t="shared" si="74"/>
        <v>8</v>
      </c>
      <c r="BC131" s="64">
        <f t="shared" si="75"/>
        <v>8</v>
      </c>
      <c r="BD131" s="64">
        <f t="shared" si="76"/>
        <v>8</v>
      </c>
      <c r="BE131" s="64">
        <f t="shared" si="77"/>
        <v>8</v>
      </c>
      <c r="BF131" s="64">
        <f t="shared" si="78"/>
        <v>8</v>
      </c>
      <c r="BG131" s="64">
        <f t="shared" si="79"/>
        <v>8</v>
      </c>
      <c r="BH131" s="64">
        <f t="shared" si="80"/>
        <v>8</v>
      </c>
      <c r="BI131" s="64">
        <f t="shared" si="81"/>
        <v>8</v>
      </c>
      <c r="BJ131">
        <v>40</v>
      </c>
      <c r="BK131" s="181">
        <f t="shared" ref="BK131:BN146" si="115">BK130+(BK130-BK129)</f>
        <v>646</v>
      </c>
      <c r="BL131" s="181">
        <f t="shared" si="115"/>
        <v>927</v>
      </c>
      <c r="BM131" s="181">
        <f t="shared" si="115"/>
        <v>2204</v>
      </c>
      <c r="BN131" s="181">
        <f t="shared" si="115"/>
        <v>2954.0179104477611</v>
      </c>
      <c r="BO131"/>
    </row>
    <row r="132" spans="1:67" s="1" customFormat="1">
      <c r="A132" s="1">
        <v>51</v>
      </c>
      <c r="B132" s="1">
        <f t="shared" si="51"/>
        <v>28.880536292570497</v>
      </c>
      <c r="C132" s="1">
        <f t="shared" si="52"/>
        <v>13.558590507367709</v>
      </c>
      <c r="D132" s="1">
        <v>44</v>
      </c>
      <c r="E132" s="1">
        <f t="shared" si="109"/>
        <v>15.540909090909118</v>
      </c>
      <c r="F132" s="1">
        <f t="shared" si="110"/>
        <v>28.600000000000051</v>
      </c>
      <c r="G132" s="1">
        <f t="shared" si="111"/>
        <v>663.63636363636226</v>
      </c>
      <c r="H132" s="1">
        <f t="shared" si="112"/>
        <v>175.8181818181821</v>
      </c>
      <c r="I132" s="93">
        <v>18</v>
      </c>
      <c r="J132" s="93">
        <v>18</v>
      </c>
      <c r="K132" s="93">
        <v>18</v>
      </c>
      <c r="L132" s="93">
        <v>30</v>
      </c>
      <c r="M132" s="93">
        <v>18</v>
      </c>
      <c r="N132" s="93">
        <v>40</v>
      </c>
      <c r="O132" s="140">
        <f t="shared" si="114"/>
        <v>51.776041666666657</v>
      </c>
      <c r="P132" s="140">
        <f t="shared" si="56"/>
        <v>51.776041666666657</v>
      </c>
      <c r="Q132" s="140">
        <f t="shared" si="56"/>
        <v>51.776041666666657</v>
      </c>
      <c r="R132" s="166">
        <f t="shared" ref="R132:T134" si="116">R131+(R131-R130)</f>
        <v>316.00000000000006</v>
      </c>
      <c r="S132" s="166">
        <f t="shared" si="116"/>
        <v>311</v>
      </c>
      <c r="T132" s="166">
        <f t="shared" si="116"/>
        <v>306.50000000000006</v>
      </c>
      <c r="U132">
        <f>U131+(U$141-U$131)/10</f>
        <v>5.65</v>
      </c>
      <c r="V132">
        <f>V131+(V$141-V$131)/10</f>
        <v>15.734999999999999</v>
      </c>
      <c r="W132" s="156">
        <f>W131*(W122/W121)</f>
        <v>37.059526066350713</v>
      </c>
      <c r="X132"/>
      <c r="Y132"/>
      <c r="Z132"/>
      <c r="AA132"/>
      <c r="AB132"/>
      <c r="AC132" s="93">
        <f>IF(AC131="",0,AC131)</f>
        <v>17</v>
      </c>
      <c r="AD132" s="93">
        <f t="shared" si="113"/>
        <v>17</v>
      </c>
      <c r="AE132" s="93">
        <f t="shared" si="113"/>
        <v>17</v>
      </c>
      <c r="AF132" s="93">
        <f t="shared" si="113"/>
        <v>15</v>
      </c>
      <c r="AG132" s="93">
        <f t="shared" si="113"/>
        <v>14</v>
      </c>
      <c r="AH132" s="93">
        <f t="shared" si="113"/>
        <v>14</v>
      </c>
      <c r="AI132" s="93">
        <f t="shared" si="113"/>
        <v>13</v>
      </c>
      <c r="AJ132" s="93">
        <f t="shared" si="113"/>
        <v>12</v>
      </c>
      <c r="AK132" s="93">
        <f t="shared" si="113"/>
        <v>12</v>
      </c>
      <c r="AL132" s="93">
        <f t="shared" si="113"/>
        <v>11</v>
      </c>
      <c r="AM132" s="93">
        <f t="shared" si="113"/>
        <v>11</v>
      </c>
      <c r="AN132" s="93">
        <f t="shared" si="113"/>
        <v>10</v>
      </c>
      <c r="AO132" s="93">
        <f t="shared" si="113"/>
        <v>8</v>
      </c>
      <c r="AP132" s="93">
        <f t="shared" si="113"/>
        <v>8</v>
      </c>
      <c r="AQ132" s="93">
        <f t="shared" si="107"/>
        <v>8</v>
      </c>
      <c r="AR132" s="93">
        <f t="shared" si="107"/>
        <v>8</v>
      </c>
      <c r="AS132" s="93">
        <f t="shared" si="99"/>
        <v>8</v>
      </c>
      <c r="AT132" s="93">
        <f t="shared" si="100"/>
        <v>8</v>
      </c>
      <c r="AU132" s="93">
        <f t="shared" si="101"/>
        <v>8</v>
      </c>
      <c r="AV132" s="93">
        <f t="shared" si="102"/>
        <v>8</v>
      </c>
      <c r="AW132" s="93">
        <f t="shared" si="103"/>
        <v>8</v>
      </c>
      <c r="AX132" s="93">
        <f t="shared" si="104"/>
        <v>8</v>
      </c>
      <c r="AY132" s="93">
        <f t="shared" si="105"/>
        <v>8</v>
      </c>
      <c r="AZ132" s="93">
        <f t="shared" si="72"/>
        <v>8</v>
      </c>
      <c r="BA132" s="93">
        <f t="shared" si="73"/>
        <v>8</v>
      </c>
      <c r="BB132" s="93">
        <f t="shared" si="74"/>
        <v>8</v>
      </c>
      <c r="BC132" s="93">
        <f t="shared" si="75"/>
        <v>8</v>
      </c>
      <c r="BD132" s="93">
        <f t="shared" si="76"/>
        <v>8</v>
      </c>
      <c r="BE132" s="93">
        <f t="shared" si="77"/>
        <v>8</v>
      </c>
      <c r="BF132" s="93">
        <f t="shared" si="78"/>
        <v>8</v>
      </c>
      <c r="BG132" s="93">
        <f t="shared" si="79"/>
        <v>8</v>
      </c>
      <c r="BH132" s="93">
        <f t="shared" si="80"/>
        <v>8</v>
      </c>
      <c r="BI132" s="93">
        <f t="shared" si="81"/>
        <v>8</v>
      </c>
      <c r="BJ132">
        <v>41</v>
      </c>
      <c r="BK132" s="181">
        <f t="shared" si="115"/>
        <v>659</v>
      </c>
      <c r="BL132" s="181">
        <f t="shared" si="115"/>
        <v>946</v>
      </c>
      <c r="BM132" s="181">
        <f t="shared" si="115"/>
        <v>2252</v>
      </c>
      <c r="BN132" s="181">
        <f t="shared" si="115"/>
        <v>3018.35223880597</v>
      </c>
      <c r="BO132"/>
    </row>
    <row r="133" spans="1:67" s="1" customFormat="1">
      <c r="A133" s="1">
        <v>52</v>
      </c>
      <c r="B133" s="1">
        <f t="shared" si="51"/>
        <v>29.44682131791502</v>
      </c>
      <c r="C133" s="1">
        <f t="shared" si="52"/>
        <v>13.824445223198449</v>
      </c>
      <c r="D133" s="1">
        <v>45</v>
      </c>
      <c r="E133" s="1">
        <f t="shared" si="109"/>
        <v>15.604545454545482</v>
      </c>
      <c r="F133" s="1">
        <f t="shared" si="110"/>
        <v>28.700000000000053</v>
      </c>
      <c r="G133" s="1">
        <f t="shared" si="111"/>
        <v>668.18181818181677</v>
      </c>
      <c r="H133" s="1">
        <f t="shared" si="112"/>
        <v>177.09090909090938</v>
      </c>
      <c r="I133" s="93">
        <v>18</v>
      </c>
      <c r="J133" s="93">
        <v>18</v>
      </c>
      <c r="K133" s="93">
        <v>18</v>
      </c>
      <c r="L133" s="93">
        <v>30</v>
      </c>
      <c r="M133" s="93">
        <v>18</v>
      </c>
      <c r="N133" s="93">
        <v>40</v>
      </c>
      <c r="O133" s="140">
        <f t="shared" si="114"/>
        <v>52.770833333333321</v>
      </c>
      <c r="P133" s="140">
        <f t="shared" si="56"/>
        <v>52.770833333333321</v>
      </c>
      <c r="Q133" s="140">
        <f t="shared" si="56"/>
        <v>52.770833333333321</v>
      </c>
      <c r="R133" s="166">
        <f t="shared" si="116"/>
        <v>321.66666666666674</v>
      </c>
      <c r="S133" s="166">
        <f t="shared" si="116"/>
        <v>317</v>
      </c>
      <c r="T133" s="166">
        <f t="shared" si="116"/>
        <v>312.66666666666674</v>
      </c>
      <c r="U133">
        <f>U132+(U$141-U$131)/10</f>
        <v>5.9</v>
      </c>
      <c r="V133">
        <f>V132+(V$141-V$131)/10</f>
        <v>16.47</v>
      </c>
      <c r="W133" s="156">
        <f t="shared" ref="W133:W148" si="117">W132*(W123/W122)</f>
        <v>39.319052132701422</v>
      </c>
      <c r="X133"/>
      <c r="Y133"/>
      <c r="Z133"/>
      <c r="AA133"/>
      <c r="AB133"/>
      <c r="AC133" s="93">
        <f>IF(AC132="",0,AC132)</f>
        <v>17</v>
      </c>
      <c r="AD133" s="93">
        <f t="shared" si="113"/>
        <v>17</v>
      </c>
      <c r="AE133" s="93">
        <f t="shared" si="113"/>
        <v>17</v>
      </c>
      <c r="AF133" s="93">
        <f t="shared" si="113"/>
        <v>15</v>
      </c>
      <c r="AG133" s="93">
        <f t="shared" si="113"/>
        <v>14</v>
      </c>
      <c r="AH133" s="93">
        <f t="shared" si="113"/>
        <v>14</v>
      </c>
      <c r="AI133" s="93">
        <f t="shared" si="113"/>
        <v>13</v>
      </c>
      <c r="AJ133" s="93">
        <f t="shared" si="113"/>
        <v>12</v>
      </c>
      <c r="AK133" s="93">
        <f t="shared" si="113"/>
        <v>12</v>
      </c>
      <c r="AL133" s="93">
        <f t="shared" si="113"/>
        <v>11</v>
      </c>
      <c r="AM133" s="93">
        <f t="shared" si="113"/>
        <v>11</v>
      </c>
      <c r="AN133" s="93">
        <f t="shared" si="113"/>
        <v>10</v>
      </c>
      <c r="AO133" s="93">
        <f t="shared" si="113"/>
        <v>8</v>
      </c>
      <c r="AP133" s="93">
        <f t="shared" si="113"/>
        <v>8</v>
      </c>
      <c r="AQ133" s="93">
        <f t="shared" si="107"/>
        <v>8</v>
      </c>
      <c r="AR133" s="93">
        <f t="shared" si="107"/>
        <v>8</v>
      </c>
      <c r="AS133" s="93">
        <f t="shared" si="99"/>
        <v>8</v>
      </c>
      <c r="AT133" s="93">
        <f t="shared" si="100"/>
        <v>8</v>
      </c>
      <c r="AU133" s="93">
        <f t="shared" si="101"/>
        <v>8</v>
      </c>
      <c r="AV133" s="93">
        <f t="shared" si="102"/>
        <v>8</v>
      </c>
      <c r="AW133" s="93">
        <f t="shared" si="103"/>
        <v>8</v>
      </c>
      <c r="AX133" s="93">
        <f t="shared" si="104"/>
        <v>8</v>
      </c>
      <c r="AY133" s="93">
        <f t="shared" si="105"/>
        <v>8</v>
      </c>
      <c r="AZ133" s="93">
        <f t="shared" si="72"/>
        <v>8</v>
      </c>
      <c r="BA133" s="93">
        <f t="shared" si="73"/>
        <v>8</v>
      </c>
      <c r="BB133" s="93">
        <f t="shared" si="74"/>
        <v>8</v>
      </c>
      <c r="BC133" s="93">
        <f t="shared" si="75"/>
        <v>8</v>
      </c>
      <c r="BD133" s="93">
        <f t="shared" si="76"/>
        <v>8</v>
      </c>
      <c r="BE133" s="93">
        <f t="shared" si="77"/>
        <v>8</v>
      </c>
      <c r="BF133" s="93">
        <f t="shared" si="78"/>
        <v>8</v>
      </c>
      <c r="BG133" s="93">
        <f t="shared" si="79"/>
        <v>8</v>
      </c>
      <c r="BH133" s="93">
        <f t="shared" si="80"/>
        <v>8</v>
      </c>
      <c r="BI133" s="93">
        <f t="shared" si="81"/>
        <v>8</v>
      </c>
      <c r="BJ133">
        <v>42</v>
      </c>
      <c r="BK133" s="181">
        <f t="shared" si="115"/>
        <v>672</v>
      </c>
      <c r="BL133" s="181">
        <f t="shared" si="115"/>
        <v>965</v>
      </c>
      <c r="BM133" s="181">
        <f t="shared" si="115"/>
        <v>2300</v>
      </c>
      <c r="BN133" s="181">
        <f t="shared" si="115"/>
        <v>3082.686567164179</v>
      </c>
      <c r="BO133"/>
    </row>
    <row r="134" spans="1:67" s="1" customFormat="1">
      <c r="A134" s="1">
        <v>53</v>
      </c>
      <c r="B134" s="1">
        <f t="shared" si="51"/>
        <v>30.013106343259537</v>
      </c>
      <c r="C134" s="1">
        <f t="shared" si="52"/>
        <v>14.090299939029187</v>
      </c>
      <c r="D134" s="1">
        <v>46</v>
      </c>
      <c r="E134" s="1">
        <f t="shared" si="109"/>
        <v>15.668181818181846</v>
      </c>
      <c r="F134" s="1">
        <f t="shared" si="110"/>
        <v>28.800000000000054</v>
      </c>
      <c r="G134" s="1">
        <f t="shared" si="111"/>
        <v>672.72727272727127</v>
      </c>
      <c r="H134" s="1">
        <f t="shared" si="112"/>
        <v>178.36363636363666</v>
      </c>
      <c r="I134" s="93">
        <v>18</v>
      </c>
      <c r="J134" s="93">
        <v>18</v>
      </c>
      <c r="K134" s="93">
        <v>18</v>
      </c>
      <c r="L134" s="93">
        <v>30</v>
      </c>
      <c r="M134" s="93">
        <v>18</v>
      </c>
      <c r="N134" s="93">
        <v>40</v>
      </c>
      <c r="O134" s="140">
        <f t="shared" si="114"/>
        <v>53.765624999999986</v>
      </c>
      <c r="P134" s="140">
        <f t="shared" si="56"/>
        <v>53.765624999999986</v>
      </c>
      <c r="Q134" s="140">
        <f t="shared" si="56"/>
        <v>53.765624999999986</v>
      </c>
      <c r="R134" s="166">
        <f t="shared" si="116"/>
        <v>327.33333333333343</v>
      </c>
      <c r="S134" s="166">
        <f t="shared" si="116"/>
        <v>323</v>
      </c>
      <c r="T134" s="166">
        <f t="shared" si="116"/>
        <v>318.83333333333343</v>
      </c>
      <c r="U134">
        <f t="shared" ref="U134:V140" si="118">U133+(U$141-U$131)/10</f>
        <v>6.15</v>
      </c>
      <c r="V134">
        <f t="shared" si="118"/>
        <v>17.204999999999998</v>
      </c>
      <c r="W134" s="156">
        <f t="shared" si="117"/>
        <v>41.578578199052131</v>
      </c>
      <c r="X134"/>
      <c r="Y134"/>
      <c r="Z134"/>
      <c r="AA134"/>
      <c r="AB134"/>
      <c r="AC134" s="93">
        <f>IF(AC133="",0,AC133)</f>
        <v>17</v>
      </c>
      <c r="AD134" s="93">
        <f t="shared" si="113"/>
        <v>17</v>
      </c>
      <c r="AE134" s="93">
        <f t="shared" si="113"/>
        <v>17</v>
      </c>
      <c r="AF134" s="93">
        <f t="shared" si="113"/>
        <v>15</v>
      </c>
      <c r="AG134" s="93">
        <f t="shared" si="113"/>
        <v>14</v>
      </c>
      <c r="AH134" s="93">
        <f t="shared" si="113"/>
        <v>14</v>
      </c>
      <c r="AI134" s="93">
        <f t="shared" si="113"/>
        <v>13</v>
      </c>
      <c r="AJ134" s="93">
        <f t="shared" si="113"/>
        <v>12</v>
      </c>
      <c r="AK134" s="93">
        <f t="shared" si="113"/>
        <v>12</v>
      </c>
      <c r="AL134" s="93">
        <f t="shared" si="113"/>
        <v>11</v>
      </c>
      <c r="AM134" s="93">
        <f t="shared" si="113"/>
        <v>11</v>
      </c>
      <c r="AN134" s="93">
        <f t="shared" si="113"/>
        <v>10</v>
      </c>
      <c r="AO134" s="93">
        <f t="shared" si="113"/>
        <v>8</v>
      </c>
      <c r="AP134" s="93">
        <f t="shared" si="113"/>
        <v>8</v>
      </c>
      <c r="AQ134" s="93">
        <f t="shared" si="107"/>
        <v>8</v>
      </c>
      <c r="AR134" s="93">
        <f t="shared" si="107"/>
        <v>8</v>
      </c>
      <c r="AS134" s="93">
        <f t="shared" si="99"/>
        <v>8</v>
      </c>
      <c r="AT134" s="93">
        <f t="shared" si="100"/>
        <v>8</v>
      </c>
      <c r="AU134" s="93">
        <f t="shared" si="101"/>
        <v>8</v>
      </c>
      <c r="AV134" s="93">
        <f t="shared" si="102"/>
        <v>8</v>
      </c>
      <c r="AW134" s="93">
        <f t="shared" si="103"/>
        <v>8</v>
      </c>
      <c r="AX134" s="93">
        <f t="shared" si="104"/>
        <v>8</v>
      </c>
      <c r="AY134" s="93">
        <f t="shared" si="105"/>
        <v>8</v>
      </c>
      <c r="AZ134" s="93">
        <f t="shared" si="72"/>
        <v>8</v>
      </c>
      <c r="BA134" s="93">
        <f t="shared" si="73"/>
        <v>8</v>
      </c>
      <c r="BB134" s="93">
        <f t="shared" si="74"/>
        <v>8</v>
      </c>
      <c r="BC134" s="93">
        <f t="shared" si="75"/>
        <v>8</v>
      </c>
      <c r="BD134" s="93">
        <f t="shared" si="76"/>
        <v>8</v>
      </c>
      <c r="BE134" s="93">
        <f t="shared" si="77"/>
        <v>8</v>
      </c>
      <c r="BF134" s="93">
        <f t="shared" si="78"/>
        <v>8</v>
      </c>
      <c r="BG134" s="93">
        <f t="shared" si="79"/>
        <v>8</v>
      </c>
      <c r="BH134" s="93">
        <f t="shared" si="80"/>
        <v>8</v>
      </c>
      <c r="BI134" s="93">
        <f t="shared" si="81"/>
        <v>8</v>
      </c>
      <c r="BJ134">
        <v>43</v>
      </c>
      <c r="BK134" s="181">
        <f t="shared" si="115"/>
        <v>685</v>
      </c>
      <c r="BL134" s="181">
        <f t="shared" si="115"/>
        <v>984</v>
      </c>
      <c r="BM134" s="181">
        <f t="shared" si="115"/>
        <v>2348</v>
      </c>
      <c r="BN134" s="181">
        <f t="shared" si="115"/>
        <v>3147.0208955223879</v>
      </c>
      <c r="BO134"/>
    </row>
    <row r="135" spans="1:67" s="1" customFormat="1">
      <c r="A135" s="1">
        <v>54</v>
      </c>
      <c r="B135" s="1">
        <f t="shared" si="51"/>
        <v>30.579391368604057</v>
      </c>
      <c r="C135" s="1">
        <f t="shared" si="52"/>
        <v>14.356154654859926</v>
      </c>
      <c r="D135" s="1">
        <v>47</v>
      </c>
      <c r="E135" s="1">
        <f t="shared" si="109"/>
        <v>15.731818181818211</v>
      </c>
      <c r="F135" s="1">
        <f t="shared" si="110"/>
        <v>28.900000000000055</v>
      </c>
      <c r="G135" s="1">
        <f t="shared" si="111"/>
        <v>677.27272727272577</v>
      </c>
      <c r="H135" s="1">
        <f t="shared" si="112"/>
        <v>179.63636363636394</v>
      </c>
      <c r="I135" s="93">
        <v>24</v>
      </c>
      <c r="J135" s="93">
        <v>24</v>
      </c>
      <c r="K135" s="93">
        <v>24</v>
      </c>
      <c r="L135" s="93">
        <v>33</v>
      </c>
      <c r="M135" s="93">
        <v>24</v>
      </c>
      <c r="N135" s="93">
        <v>42</v>
      </c>
      <c r="O135" s="140">
        <f>A135+(9+1/8)/12</f>
        <v>54.760416666666664</v>
      </c>
      <c r="P135" s="140">
        <f t="shared" si="56"/>
        <v>54.760416666666664</v>
      </c>
      <c r="Q135" s="140">
        <f t="shared" si="56"/>
        <v>54.760416666666664</v>
      </c>
      <c r="R135" s="163">
        <v>333</v>
      </c>
      <c r="S135" s="163">
        <v>329</v>
      </c>
      <c r="T135" s="163">
        <v>325</v>
      </c>
      <c r="U135">
        <f t="shared" si="118"/>
        <v>6.4</v>
      </c>
      <c r="V135">
        <f t="shared" si="118"/>
        <v>17.939999999999998</v>
      </c>
      <c r="W135" s="156">
        <f t="shared" si="117"/>
        <v>43.838104265402848</v>
      </c>
      <c r="X135"/>
      <c r="Y135"/>
      <c r="Z135"/>
      <c r="AA135"/>
      <c r="AB135"/>
      <c r="AC135" s="93">
        <v>15</v>
      </c>
      <c r="AD135" s="93">
        <v>17</v>
      </c>
      <c r="AE135" s="93">
        <v>17</v>
      </c>
      <c r="AF135" s="93">
        <v>15</v>
      </c>
      <c r="AG135" s="93">
        <v>14</v>
      </c>
      <c r="AH135" s="93">
        <v>13</v>
      </c>
      <c r="AI135" s="93">
        <v>13</v>
      </c>
      <c r="AJ135" s="93">
        <v>12</v>
      </c>
      <c r="AK135" s="93">
        <v>11</v>
      </c>
      <c r="AL135" s="93">
        <v>11</v>
      </c>
      <c r="AM135" s="93">
        <v>10</v>
      </c>
      <c r="AN135" s="93">
        <v>8</v>
      </c>
      <c r="AO135" s="93">
        <v>8</v>
      </c>
      <c r="AP135" s="93">
        <v>8</v>
      </c>
      <c r="AQ135" s="93">
        <f t="shared" si="107"/>
        <v>8</v>
      </c>
      <c r="AR135" s="93">
        <f t="shared" si="107"/>
        <v>8</v>
      </c>
      <c r="AS135" s="93">
        <f t="shared" si="99"/>
        <v>8</v>
      </c>
      <c r="AT135" s="93">
        <f t="shared" si="100"/>
        <v>8</v>
      </c>
      <c r="AU135" s="93">
        <f t="shared" si="101"/>
        <v>8</v>
      </c>
      <c r="AV135" s="93">
        <f t="shared" si="102"/>
        <v>8</v>
      </c>
      <c r="AW135" s="93">
        <f t="shared" si="103"/>
        <v>8</v>
      </c>
      <c r="AX135" s="93">
        <f t="shared" si="104"/>
        <v>8</v>
      </c>
      <c r="AY135" s="93">
        <f t="shared" si="105"/>
        <v>8</v>
      </c>
      <c r="AZ135" s="93">
        <f t="shared" si="72"/>
        <v>8</v>
      </c>
      <c r="BA135" s="93">
        <f t="shared" si="73"/>
        <v>8</v>
      </c>
      <c r="BB135" s="93">
        <f t="shared" si="74"/>
        <v>8</v>
      </c>
      <c r="BC135" s="93">
        <f t="shared" si="75"/>
        <v>8</v>
      </c>
      <c r="BD135" s="93">
        <f t="shared" si="76"/>
        <v>8</v>
      </c>
      <c r="BE135" s="93">
        <f t="shared" si="77"/>
        <v>8</v>
      </c>
      <c r="BF135" s="93">
        <f t="shared" si="78"/>
        <v>8</v>
      </c>
      <c r="BG135" s="93">
        <f t="shared" si="79"/>
        <v>8</v>
      </c>
      <c r="BH135" s="93">
        <f t="shared" si="80"/>
        <v>8</v>
      </c>
      <c r="BI135" s="93">
        <f t="shared" si="81"/>
        <v>8</v>
      </c>
      <c r="BJ135">
        <v>44</v>
      </c>
      <c r="BK135" s="181">
        <f t="shared" si="115"/>
        <v>698</v>
      </c>
      <c r="BL135" s="181">
        <f t="shared" si="115"/>
        <v>1003</v>
      </c>
      <c r="BM135" s="181">
        <f t="shared" si="115"/>
        <v>2396</v>
      </c>
      <c r="BN135" s="181">
        <f t="shared" si="115"/>
        <v>3211.3552238805969</v>
      </c>
      <c r="BO135"/>
    </row>
    <row r="136" spans="1:67" s="1" customFormat="1">
      <c r="A136" s="1">
        <v>55</v>
      </c>
      <c r="B136" s="1">
        <f t="shared" si="51"/>
        <v>31.145676393948577</v>
      </c>
      <c r="C136" s="1">
        <f t="shared" si="52"/>
        <v>14.622009370690666</v>
      </c>
      <c r="D136" s="1">
        <v>48</v>
      </c>
      <c r="E136" s="1">
        <f t="shared" si="109"/>
        <v>15.795454545454575</v>
      </c>
      <c r="F136" s="1">
        <f t="shared" si="110"/>
        <v>29.000000000000057</v>
      </c>
      <c r="G136" s="1">
        <f t="shared" si="111"/>
        <v>681.81818181818028</v>
      </c>
      <c r="H136" s="1">
        <f t="shared" si="112"/>
        <v>180.90909090909122</v>
      </c>
      <c r="I136" s="93">
        <v>24</v>
      </c>
      <c r="J136" s="93">
        <v>24</v>
      </c>
      <c r="K136" s="93">
        <v>24</v>
      </c>
      <c r="L136" s="93">
        <v>33</v>
      </c>
      <c r="M136" s="93">
        <v>24</v>
      </c>
      <c r="N136" s="93">
        <v>42</v>
      </c>
      <c r="O136" s="140">
        <f>O135+(O$141-O$135)/6</f>
        <v>55.755208333333329</v>
      </c>
      <c r="P136" s="140">
        <f t="shared" si="56"/>
        <v>55.755208333333329</v>
      </c>
      <c r="Q136" s="140">
        <f t="shared" si="56"/>
        <v>55.755208333333329</v>
      </c>
      <c r="R136" s="163">
        <f>R135+(R141-R135)/6</f>
        <v>339.33333333333331</v>
      </c>
      <c r="S136" s="163">
        <f>S135+(S141-S135)/6</f>
        <v>335.16666666666669</v>
      </c>
      <c r="T136" s="163">
        <f>T135+(T141-T135)/6</f>
        <v>331</v>
      </c>
      <c r="U136">
        <f t="shared" si="118"/>
        <v>6.65</v>
      </c>
      <c r="V136">
        <f t="shared" si="118"/>
        <v>18.674999999999997</v>
      </c>
      <c r="W136" s="156">
        <f t="shared" si="117"/>
        <v>46.097630331753557</v>
      </c>
      <c r="X136"/>
      <c r="Y136"/>
      <c r="Z136"/>
      <c r="AA136"/>
      <c r="AB136"/>
      <c r="AC136" s="93">
        <f>IF(AC135="",0,AC135)</f>
        <v>15</v>
      </c>
      <c r="AD136" s="93">
        <f t="shared" ref="AD136:AP140" si="119">IF(AD135="",0,AD135)</f>
        <v>17</v>
      </c>
      <c r="AE136" s="93">
        <f t="shared" si="119"/>
        <v>17</v>
      </c>
      <c r="AF136" s="93">
        <f t="shared" si="119"/>
        <v>15</v>
      </c>
      <c r="AG136" s="93">
        <f t="shared" si="119"/>
        <v>14</v>
      </c>
      <c r="AH136" s="93">
        <f t="shared" si="119"/>
        <v>13</v>
      </c>
      <c r="AI136" s="93">
        <f t="shared" si="119"/>
        <v>13</v>
      </c>
      <c r="AJ136" s="93">
        <f t="shared" si="119"/>
        <v>12</v>
      </c>
      <c r="AK136" s="93">
        <f t="shared" si="119"/>
        <v>11</v>
      </c>
      <c r="AL136" s="93">
        <f t="shared" si="119"/>
        <v>11</v>
      </c>
      <c r="AM136" s="93">
        <f t="shared" si="119"/>
        <v>10</v>
      </c>
      <c r="AN136" s="93">
        <f t="shared" si="119"/>
        <v>8</v>
      </c>
      <c r="AO136" s="93">
        <f t="shared" si="119"/>
        <v>8</v>
      </c>
      <c r="AP136" s="93">
        <f t="shared" si="119"/>
        <v>8</v>
      </c>
      <c r="AQ136" s="93">
        <f t="shared" si="107"/>
        <v>8</v>
      </c>
      <c r="AR136" s="93">
        <f t="shared" si="107"/>
        <v>8</v>
      </c>
      <c r="AS136" s="93">
        <f t="shared" si="99"/>
        <v>8</v>
      </c>
      <c r="AT136" s="93">
        <f t="shared" si="100"/>
        <v>8</v>
      </c>
      <c r="AU136" s="93">
        <f t="shared" si="101"/>
        <v>8</v>
      </c>
      <c r="AV136" s="93">
        <f t="shared" si="102"/>
        <v>8</v>
      </c>
      <c r="AW136" s="93">
        <f t="shared" si="103"/>
        <v>8</v>
      </c>
      <c r="AX136" s="93">
        <f t="shared" si="104"/>
        <v>8</v>
      </c>
      <c r="AY136" s="93">
        <f t="shared" si="105"/>
        <v>8</v>
      </c>
      <c r="AZ136" s="93">
        <f t="shared" si="72"/>
        <v>8</v>
      </c>
      <c r="BA136" s="93">
        <f t="shared" si="73"/>
        <v>8</v>
      </c>
      <c r="BB136" s="93">
        <f t="shared" si="74"/>
        <v>8</v>
      </c>
      <c r="BC136" s="93">
        <f t="shared" si="75"/>
        <v>8</v>
      </c>
      <c r="BD136" s="93">
        <f t="shared" si="76"/>
        <v>8</v>
      </c>
      <c r="BE136" s="93">
        <f t="shared" si="77"/>
        <v>8</v>
      </c>
      <c r="BF136" s="93">
        <f t="shared" si="78"/>
        <v>8</v>
      </c>
      <c r="BG136" s="93">
        <f t="shared" si="79"/>
        <v>8</v>
      </c>
      <c r="BH136" s="93">
        <f t="shared" si="80"/>
        <v>8</v>
      </c>
      <c r="BI136" s="93">
        <f t="shared" si="81"/>
        <v>8</v>
      </c>
      <c r="BJ136">
        <v>45</v>
      </c>
      <c r="BK136" s="181">
        <f t="shared" si="115"/>
        <v>711</v>
      </c>
      <c r="BL136" s="181">
        <f t="shared" si="115"/>
        <v>1022</v>
      </c>
      <c r="BM136" s="181">
        <f t="shared" si="115"/>
        <v>2444</v>
      </c>
      <c r="BN136" s="181">
        <f t="shared" si="115"/>
        <v>3275.6895522388058</v>
      </c>
      <c r="BO136"/>
    </row>
    <row r="137" spans="1:67" s="1" customFormat="1">
      <c r="A137" s="1">
        <v>56</v>
      </c>
      <c r="B137" s="1">
        <f t="shared" si="51"/>
        <v>31.711961419293097</v>
      </c>
      <c r="C137" s="1">
        <f t="shared" si="52"/>
        <v>14.887864086521406</v>
      </c>
      <c r="D137" s="1">
        <v>49</v>
      </c>
      <c r="E137" s="1">
        <f t="shared" si="109"/>
        <v>15.85909090909094</v>
      </c>
      <c r="F137" s="1">
        <f t="shared" si="110"/>
        <v>29.100000000000058</v>
      </c>
      <c r="G137" s="1">
        <f t="shared" si="111"/>
        <v>686.36363636363478</v>
      </c>
      <c r="H137" s="1">
        <f t="shared" si="112"/>
        <v>182.1818181818185</v>
      </c>
      <c r="I137" s="93">
        <v>24</v>
      </c>
      <c r="J137" s="93">
        <v>24</v>
      </c>
      <c r="K137" s="93">
        <v>24</v>
      </c>
      <c r="L137" s="93">
        <v>33</v>
      </c>
      <c r="M137" s="93">
        <v>24</v>
      </c>
      <c r="N137" s="93">
        <v>42</v>
      </c>
      <c r="O137" s="140">
        <f t="shared" ref="O137:O140" si="120">O136+(O$141-O$135)/6</f>
        <v>56.749999999999993</v>
      </c>
      <c r="P137" s="140">
        <f t="shared" si="56"/>
        <v>56.749999999999993</v>
      </c>
      <c r="Q137" s="140">
        <f t="shared" si="56"/>
        <v>56.749999999999993</v>
      </c>
      <c r="R137" s="163">
        <f>R136+(R136-R135)</f>
        <v>345.66666666666663</v>
      </c>
      <c r="S137" s="163">
        <f>S136+(S136-S135)</f>
        <v>341.33333333333337</v>
      </c>
      <c r="T137" s="163">
        <f>T136+(T136-T135)</f>
        <v>337</v>
      </c>
      <c r="U137">
        <f t="shared" si="118"/>
        <v>6.9</v>
      </c>
      <c r="V137">
        <f t="shared" si="118"/>
        <v>19.409999999999997</v>
      </c>
      <c r="W137" s="156">
        <f t="shared" si="117"/>
        <v>48.357156398104266</v>
      </c>
      <c r="X137"/>
      <c r="Y137"/>
      <c r="Z137"/>
      <c r="AA137"/>
      <c r="AB137"/>
      <c r="AC137" s="93">
        <f>IF(AC136="",0,AC136)</f>
        <v>15</v>
      </c>
      <c r="AD137" s="93">
        <f t="shared" si="119"/>
        <v>17</v>
      </c>
      <c r="AE137" s="93">
        <f t="shared" si="119"/>
        <v>17</v>
      </c>
      <c r="AF137" s="93">
        <f t="shared" si="119"/>
        <v>15</v>
      </c>
      <c r="AG137" s="93">
        <f t="shared" si="119"/>
        <v>14</v>
      </c>
      <c r="AH137" s="93">
        <f t="shared" si="119"/>
        <v>13</v>
      </c>
      <c r="AI137" s="93">
        <f t="shared" si="119"/>
        <v>13</v>
      </c>
      <c r="AJ137" s="93">
        <f t="shared" si="119"/>
        <v>12</v>
      </c>
      <c r="AK137" s="93">
        <f t="shared" si="119"/>
        <v>11</v>
      </c>
      <c r="AL137" s="93">
        <f t="shared" si="119"/>
        <v>11</v>
      </c>
      <c r="AM137" s="93">
        <f t="shared" si="119"/>
        <v>10</v>
      </c>
      <c r="AN137" s="93">
        <f t="shared" si="119"/>
        <v>8</v>
      </c>
      <c r="AO137" s="93">
        <f t="shared" si="119"/>
        <v>8</v>
      </c>
      <c r="AP137" s="93">
        <f t="shared" si="119"/>
        <v>8</v>
      </c>
      <c r="AQ137" s="93">
        <f t="shared" si="107"/>
        <v>8</v>
      </c>
      <c r="AR137" s="93">
        <f t="shared" si="107"/>
        <v>8</v>
      </c>
      <c r="AS137" s="93">
        <f t="shared" si="99"/>
        <v>8</v>
      </c>
      <c r="AT137" s="93">
        <f t="shared" si="100"/>
        <v>8</v>
      </c>
      <c r="AU137" s="93">
        <f t="shared" si="101"/>
        <v>8</v>
      </c>
      <c r="AV137" s="93">
        <f t="shared" si="102"/>
        <v>8</v>
      </c>
      <c r="AW137" s="93">
        <f t="shared" si="103"/>
        <v>8</v>
      </c>
      <c r="AX137" s="93">
        <f t="shared" si="104"/>
        <v>8</v>
      </c>
      <c r="AY137" s="93">
        <f t="shared" si="105"/>
        <v>8</v>
      </c>
      <c r="AZ137" s="93">
        <f t="shared" si="72"/>
        <v>8</v>
      </c>
      <c r="BA137" s="93">
        <f t="shared" si="73"/>
        <v>8</v>
      </c>
      <c r="BB137" s="93">
        <f t="shared" si="74"/>
        <v>8</v>
      </c>
      <c r="BC137" s="93">
        <f t="shared" si="75"/>
        <v>8</v>
      </c>
      <c r="BD137" s="93">
        <f t="shared" si="76"/>
        <v>8</v>
      </c>
      <c r="BE137" s="93">
        <f t="shared" si="77"/>
        <v>8</v>
      </c>
      <c r="BF137" s="93">
        <f t="shared" si="78"/>
        <v>8</v>
      </c>
      <c r="BG137" s="93">
        <f t="shared" si="79"/>
        <v>8</v>
      </c>
      <c r="BH137" s="93">
        <f t="shared" si="80"/>
        <v>8</v>
      </c>
      <c r="BI137" s="93">
        <f t="shared" si="81"/>
        <v>8</v>
      </c>
      <c r="BJ137">
        <v>46</v>
      </c>
      <c r="BK137" s="181">
        <f t="shared" si="115"/>
        <v>724</v>
      </c>
      <c r="BL137" s="181">
        <f t="shared" si="115"/>
        <v>1041</v>
      </c>
      <c r="BM137" s="181">
        <f t="shared" si="115"/>
        <v>2492</v>
      </c>
      <c r="BN137" s="181">
        <f t="shared" si="115"/>
        <v>3340.0238805970148</v>
      </c>
      <c r="BO137"/>
    </row>
    <row r="138" spans="1:67" s="1" customFormat="1">
      <c r="A138" s="1">
        <v>57</v>
      </c>
      <c r="B138" s="1">
        <f t="shared" si="51"/>
        <v>32.278246444637617</v>
      </c>
      <c r="C138" s="1">
        <f t="shared" si="52"/>
        <v>15.153718802352145</v>
      </c>
      <c r="D138" s="1">
        <v>50</v>
      </c>
      <c r="E138" s="1">
        <f t="shared" si="109"/>
        <v>15.922727272727304</v>
      </c>
      <c r="F138" s="1">
        <f t="shared" si="110"/>
        <v>29.20000000000006</v>
      </c>
      <c r="G138" s="1">
        <f t="shared" si="111"/>
        <v>690.90909090908929</v>
      </c>
      <c r="H138" s="1">
        <f t="shared" si="112"/>
        <v>183.45454545454578</v>
      </c>
      <c r="I138" s="93">
        <v>24</v>
      </c>
      <c r="J138" s="93">
        <v>24</v>
      </c>
      <c r="K138" s="93">
        <v>24</v>
      </c>
      <c r="L138" s="93">
        <v>33</v>
      </c>
      <c r="M138" s="93">
        <v>24</v>
      </c>
      <c r="N138" s="93">
        <v>42</v>
      </c>
      <c r="O138" s="140">
        <f t="shared" si="120"/>
        <v>57.744791666666657</v>
      </c>
      <c r="P138" s="140">
        <f t="shared" si="56"/>
        <v>57.744791666666657</v>
      </c>
      <c r="Q138" s="140">
        <f t="shared" si="56"/>
        <v>57.744791666666657</v>
      </c>
      <c r="R138" s="163">
        <f t="shared" ref="R138:T150" si="121">R137+(R137-R136)</f>
        <v>351.99999999999994</v>
      </c>
      <c r="S138" s="163">
        <f t="shared" si="121"/>
        <v>347.50000000000006</v>
      </c>
      <c r="T138" s="163">
        <f t="shared" si="121"/>
        <v>343</v>
      </c>
      <c r="U138">
        <f t="shared" si="118"/>
        <v>7.15</v>
      </c>
      <c r="V138">
        <f t="shared" si="118"/>
        <v>20.144999999999996</v>
      </c>
      <c r="W138" s="156">
        <f t="shared" si="117"/>
        <v>50.616682464454982</v>
      </c>
      <c r="X138"/>
      <c r="Y138"/>
      <c r="Z138"/>
      <c r="AA138"/>
      <c r="AB138"/>
      <c r="AC138" s="93">
        <f>IF(AC137="",0,AC137)</f>
        <v>15</v>
      </c>
      <c r="AD138" s="93">
        <f t="shared" si="119"/>
        <v>17</v>
      </c>
      <c r="AE138" s="93">
        <f t="shared" si="119"/>
        <v>17</v>
      </c>
      <c r="AF138" s="93">
        <f t="shared" si="119"/>
        <v>15</v>
      </c>
      <c r="AG138" s="93">
        <f t="shared" si="119"/>
        <v>14</v>
      </c>
      <c r="AH138" s="93">
        <f t="shared" si="119"/>
        <v>13</v>
      </c>
      <c r="AI138" s="93">
        <f t="shared" si="119"/>
        <v>13</v>
      </c>
      <c r="AJ138" s="93">
        <f t="shared" si="119"/>
        <v>12</v>
      </c>
      <c r="AK138" s="93">
        <f t="shared" si="119"/>
        <v>11</v>
      </c>
      <c r="AL138" s="93">
        <f t="shared" si="119"/>
        <v>11</v>
      </c>
      <c r="AM138" s="93">
        <f t="shared" si="119"/>
        <v>10</v>
      </c>
      <c r="AN138" s="93">
        <f t="shared" si="119"/>
        <v>8</v>
      </c>
      <c r="AO138" s="93">
        <f t="shared" si="119"/>
        <v>8</v>
      </c>
      <c r="AP138" s="93">
        <f t="shared" si="119"/>
        <v>8</v>
      </c>
      <c r="AQ138" s="93">
        <f t="shared" si="107"/>
        <v>8</v>
      </c>
      <c r="AR138" s="93">
        <f t="shared" si="107"/>
        <v>8</v>
      </c>
      <c r="AS138" s="93">
        <f t="shared" si="99"/>
        <v>8</v>
      </c>
      <c r="AT138" s="93">
        <f t="shared" si="100"/>
        <v>8</v>
      </c>
      <c r="AU138" s="93">
        <f t="shared" si="101"/>
        <v>8</v>
      </c>
      <c r="AV138" s="93">
        <f t="shared" si="102"/>
        <v>8</v>
      </c>
      <c r="AW138" s="93">
        <f t="shared" si="103"/>
        <v>8</v>
      </c>
      <c r="AX138" s="93">
        <f t="shared" si="104"/>
        <v>8</v>
      </c>
      <c r="AY138" s="93">
        <f t="shared" si="105"/>
        <v>8</v>
      </c>
      <c r="AZ138" s="93">
        <f t="shared" si="72"/>
        <v>8</v>
      </c>
      <c r="BA138" s="93">
        <f t="shared" si="73"/>
        <v>8</v>
      </c>
      <c r="BB138" s="93">
        <f t="shared" si="74"/>
        <v>8</v>
      </c>
      <c r="BC138" s="93">
        <f t="shared" si="75"/>
        <v>8</v>
      </c>
      <c r="BD138" s="93">
        <f t="shared" si="76"/>
        <v>8</v>
      </c>
      <c r="BE138" s="93">
        <f t="shared" si="77"/>
        <v>8</v>
      </c>
      <c r="BF138" s="93">
        <f t="shared" si="78"/>
        <v>8</v>
      </c>
      <c r="BG138" s="93">
        <f t="shared" si="79"/>
        <v>8</v>
      </c>
      <c r="BH138" s="93">
        <f t="shared" si="80"/>
        <v>8</v>
      </c>
      <c r="BI138" s="93">
        <f t="shared" si="81"/>
        <v>8</v>
      </c>
      <c r="BJ138">
        <v>47</v>
      </c>
      <c r="BK138" s="181">
        <f t="shared" si="115"/>
        <v>737</v>
      </c>
      <c r="BL138" s="181">
        <f t="shared" si="115"/>
        <v>1060</v>
      </c>
      <c r="BM138" s="181">
        <f t="shared" si="115"/>
        <v>2540</v>
      </c>
      <c r="BN138" s="181">
        <f t="shared" si="115"/>
        <v>3404.3582089552237</v>
      </c>
      <c r="BO138"/>
    </row>
    <row r="139" spans="1:67">
      <c r="A139" s="4">
        <v>58</v>
      </c>
      <c r="B139" s="1">
        <f t="shared" si="51"/>
        <v>32.844531469982137</v>
      </c>
      <c r="C139" s="1">
        <f t="shared" si="52"/>
        <v>15.419573518182885</v>
      </c>
      <c r="D139" s="4">
        <v>51</v>
      </c>
      <c r="E139" s="4">
        <f t="shared" si="109"/>
        <v>15.986363636363668</v>
      </c>
      <c r="F139" s="4">
        <f t="shared" si="110"/>
        <v>29.300000000000061</v>
      </c>
      <c r="G139" s="4">
        <f t="shared" si="111"/>
        <v>695.45454545454379</v>
      </c>
      <c r="H139" s="4">
        <f t="shared" si="112"/>
        <v>184.72727272727306</v>
      </c>
      <c r="I139">
        <v>24</v>
      </c>
      <c r="J139">
        <v>24</v>
      </c>
      <c r="K139">
        <v>24</v>
      </c>
      <c r="L139">
        <v>33</v>
      </c>
      <c r="M139">
        <v>24</v>
      </c>
      <c r="N139">
        <v>42</v>
      </c>
      <c r="O139" s="140">
        <f t="shared" si="120"/>
        <v>58.739583333333321</v>
      </c>
      <c r="P139" s="139">
        <f t="shared" si="56"/>
        <v>58.739583333333321</v>
      </c>
      <c r="Q139" s="139">
        <f t="shared" si="56"/>
        <v>58.739583333333321</v>
      </c>
      <c r="R139" s="91">
        <f t="shared" si="121"/>
        <v>358.33333333333326</v>
      </c>
      <c r="S139" s="91">
        <f t="shared" si="121"/>
        <v>353.66666666666674</v>
      </c>
      <c r="T139" s="91">
        <f t="shared" si="121"/>
        <v>349</v>
      </c>
      <c r="U139">
        <f t="shared" si="118"/>
        <v>7.4</v>
      </c>
      <c r="V139">
        <f t="shared" si="118"/>
        <v>20.879999999999995</v>
      </c>
      <c r="W139" s="156">
        <f t="shared" si="117"/>
        <v>52.876208530805698</v>
      </c>
      <c r="X139"/>
      <c r="Y139"/>
      <c r="Z139"/>
      <c r="AA139"/>
      <c r="AB139"/>
      <c r="AC139">
        <f>IF(AC138="",0,AC138)</f>
        <v>15</v>
      </c>
      <c r="AD139">
        <f t="shared" si="119"/>
        <v>17</v>
      </c>
      <c r="AE139">
        <f t="shared" si="119"/>
        <v>17</v>
      </c>
      <c r="AF139">
        <f t="shared" si="119"/>
        <v>15</v>
      </c>
      <c r="AG139">
        <f t="shared" si="119"/>
        <v>14</v>
      </c>
      <c r="AH139">
        <f t="shared" si="119"/>
        <v>13</v>
      </c>
      <c r="AI139">
        <f t="shared" si="119"/>
        <v>13</v>
      </c>
      <c r="AJ139">
        <f t="shared" si="119"/>
        <v>12</v>
      </c>
      <c r="AK139">
        <f t="shared" si="119"/>
        <v>11</v>
      </c>
      <c r="AL139">
        <f t="shared" si="119"/>
        <v>11</v>
      </c>
      <c r="AM139">
        <f t="shared" si="119"/>
        <v>10</v>
      </c>
      <c r="AN139">
        <f t="shared" si="119"/>
        <v>8</v>
      </c>
      <c r="AO139">
        <f t="shared" si="119"/>
        <v>8</v>
      </c>
      <c r="AP139">
        <f t="shared" si="119"/>
        <v>8</v>
      </c>
      <c r="AQ139">
        <f t="shared" si="107"/>
        <v>8</v>
      </c>
      <c r="AR139">
        <f t="shared" si="107"/>
        <v>8</v>
      </c>
      <c r="AS139">
        <f t="shared" si="99"/>
        <v>8</v>
      </c>
      <c r="AT139">
        <f t="shared" si="100"/>
        <v>8</v>
      </c>
      <c r="AU139">
        <f t="shared" si="101"/>
        <v>8</v>
      </c>
      <c r="AV139">
        <f t="shared" si="102"/>
        <v>8</v>
      </c>
      <c r="AW139">
        <f t="shared" si="103"/>
        <v>8</v>
      </c>
      <c r="AX139">
        <f t="shared" si="104"/>
        <v>8</v>
      </c>
      <c r="AY139">
        <f t="shared" si="105"/>
        <v>8</v>
      </c>
      <c r="AZ139">
        <f t="shared" si="72"/>
        <v>8</v>
      </c>
      <c r="BA139">
        <f t="shared" si="73"/>
        <v>8</v>
      </c>
      <c r="BB139">
        <f t="shared" si="74"/>
        <v>8</v>
      </c>
      <c r="BC139">
        <f t="shared" si="75"/>
        <v>8</v>
      </c>
      <c r="BD139">
        <f t="shared" si="76"/>
        <v>8</v>
      </c>
      <c r="BE139">
        <f t="shared" si="77"/>
        <v>8</v>
      </c>
      <c r="BF139">
        <f t="shared" si="78"/>
        <v>8</v>
      </c>
      <c r="BG139">
        <f t="shared" si="79"/>
        <v>8</v>
      </c>
      <c r="BH139">
        <f t="shared" si="80"/>
        <v>8</v>
      </c>
      <c r="BI139">
        <f t="shared" si="81"/>
        <v>8</v>
      </c>
      <c r="BJ139">
        <v>48</v>
      </c>
      <c r="BK139" s="181">
        <f t="shared" si="115"/>
        <v>750</v>
      </c>
      <c r="BL139" s="181">
        <f t="shared" si="115"/>
        <v>1079</v>
      </c>
      <c r="BM139" s="181">
        <f t="shared" si="115"/>
        <v>2588</v>
      </c>
      <c r="BN139" s="181">
        <f t="shared" si="115"/>
        <v>3468.6925373134327</v>
      </c>
      <c r="BO139"/>
    </row>
    <row r="140" spans="1:67">
      <c r="A140" s="4">
        <v>59</v>
      </c>
      <c r="B140" s="1">
        <f t="shared" si="51"/>
        <v>33.410816495326657</v>
      </c>
      <c r="C140" s="1">
        <f t="shared" si="52"/>
        <v>15.685428234013624</v>
      </c>
      <c r="D140" s="4">
        <v>52</v>
      </c>
      <c r="E140" s="4">
        <f t="shared" si="109"/>
        <v>16.050000000000033</v>
      </c>
      <c r="F140" s="4">
        <f t="shared" si="110"/>
        <v>29.400000000000063</v>
      </c>
      <c r="G140" s="4">
        <f t="shared" si="111"/>
        <v>699.99999999999829</v>
      </c>
      <c r="H140" s="4">
        <f t="shared" si="112"/>
        <v>186.00000000000034</v>
      </c>
      <c r="I140">
        <v>24</v>
      </c>
      <c r="J140">
        <v>24</v>
      </c>
      <c r="K140">
        <v>24</v>
      </c>
      <c r="L140">
        <v>33</v>
      </c>
      <c r="M140">
        <v>24</v>
      </c>
      <c r="N140">
        <v>42</v>
      </c>
      <c r="O140" s="140">
        <f t="shared" si="120"/>
        <v>59.734374999999986</v>
      </c>
      <c r="P140" s="139">
        <f t="shared" si="56"/>
        <v>59.734374999999986</v>
      </c>
      <c r="Q140" s="139">
        <f t="shared" si="56"/>
        <v>59.734374999999986</v>
      </c>
      <c r="R140" s="91">
        <f t="shared" si="121"/>
        <v>364.66666666666657</v>
      </c>
      <c r="S140" s="91">
        <f t="shared" si="121"/>
        <v>359.83333333333343</v>
      </c>
      <c r="T140" s="91">
        <f t="shared" si="121"/>
        <v>355</v>
      </c>
      <c r="U140">
        <f t="shared" si="118"/>
        <v>7.65</v>
      </c>
      <c r="V140">
        <f t="shared" si="118"/>
        <v>21.614999999999995</v>
      </c>
      <c r="W140" s="156">
        <f t="shared" si="117"/>
        <v>55.135734597156407</v>
      </c>
      <c r="X140"/>
      <c r="Y140"/>
      <c r="Z140"/>
      <c r="AA140"/>
      <c r="AB140"/>
      <c r="AC140">
        <f>IF(AC139="",0,AC139)</f>
        <v>15</v>
      </c>
      <c r="AD140">
        <f t="shared" si="119"/>
        <v>17</v>
      </c>
      <c r="AE140">
        <f t="shared" si="119"/>
        <v>17</v>
      </c>
      <c r="AF140">
        <f t="shared" si="119"/>
        <v>15</v>
      </c>
      <c r="AG140">
        <f t="shared" si="119"/>
        <v>14</v>
      </c>
      <c r="AH140">
        <f t="shared" si="119"/>
        <v>13</v>
      </c>
      <c r="AI140">
        <f t="shared" si="119"/>
        <v>13</v>
      </c>
      <c r="AJ140">
        <f t="shared" si="119"/>
        <v>12</v>
      </c>
      <c r="AK140">
        <f t="shared" si="119"/>
        <v>11</v>
      </c>
      <c r="AL140">
        <f t="shared" si="119"/>
        <v>11</v>
      </c>
      <c r="AM140">
        <f t="shared" si="119"/>
        <v>10</v>
      </c>
      <c r="AN140">
        <f t="shared" si="119"/>
        <v>8</v>
      </c>
      <c r="AO140">
        <f t="shared" si="119"/>
        <v>8</v>
      </c>
      <c r="AP140">
        <f t="shared" si="119"/>
        <v>8</v>
      </c>
      <c r="AQ140">
        <f t="shared" si="107"/>
        <v>8</v>
      </c>
      <c r="AR140">
        <f t="shared" si="107"/>
        <v>8</v>
      </c>
      <c r="AS140">
        <f t="shared" si="99"/>
        <v>8</v>
      </c>
      <c r="AT140">
        <f t="shared" si="100"/>
        <v>8</v>
      </c>
      <c r="AU140">
        <f t="shared" si="101"/>
        <v>8</v>
      </c>
      <c r="AV140">
        <f t="shared" si="102"/>
        <v>8</v>
      </c>
      <c r="AW140">
        <f t="shared" si="103"/>
        <v>8</v>
      </c>
      <c r="AX140">
        <f t="shared" si="104"/>
        <v>8</v>
      </c>
      <c r="AY140">
        <f t="shared" si="105"/>
        <v>8</v>
      </c>
      <c r="AZ140">
        <f t="shared" si="72"/>
        <v>8</v>
      </c>
      <c r="BA140">
        <f t="shared" si="73"/>
        <v>8</v>
      </c>
      <c r="BB140">
        <f t="shared" si="74"/>
        <v>8</v>
      </c>
      <c r="BC140">
        <f t="shared" si="75"/>
        <v>8</v>
      </c>
      <c r="BD140">
        <f t="shared" si="76"/>
        <v>8</v>
      </c>
      <c r="BE140">
        <f t="shared" si="77"/>
        <v>8</v>
      </c>
      <c r="BF140">
        <f t="shared" si="78"/>
        <v>8</v>
      </c>
      <c r="BG140">
        <f t="shared" si="79"/>
        <v>8</v>
      </c>
      <c r="BH140">
        <f t="shared" si="80"/>
        <v>8</v>
      </c>
      <c r="BI140">
        <f t="shared" si="81"/>
        <v>8</v>
      </c>
      <c r="BJ140">
        <v>49</v>
      </c>
      <c r="BK140" s="181">
        <f t="shared" si="115"/>
        <v>763</v>
      </c>
      <c r="BL140" s="181">
        <f t="shared" si="115"/>
        <v>1098</v>
      </c>
      <c r="BM140" s="181">
        <f t="shared" si="115"/>
        <v>2636</v>
      </c>
      <c r="BN140" s="181">
        <f t="shared" si="115"/>
        <v>3533.0268656716416</v>
      </c>
      <c r="BO140"/>
    </row>
    <row r="141" spans="1:67" s="63" customFormat="1">
      <c r="A141" s="63">
        <v>60</v>
      </c>
      <c r="B141" s="1">
        <f t="shared" si="51"/>
        <v>33.977101520671177</v>
      </c>
      <c r="C141" s="1">
        <f t="shared" si="52"/>
        <v>15.951282949844362</v>
      </c>
      <c r="D141" s="63">
        <v>53</v>
      </c>
      <c r="E141" s="63">
        <f t="shared" si="109"/>
        <v>16.113636363636395</v>
      </c>
      <c r="F141" s="63">
        <f t="shared" si="110"/>
        <v>29.500000000000064</v>
      </c>
      <c r="G141" s="63">
        <f t="shared" si="111"/>
        <v>704.5454545454528</v>
      </c>
      <c r="H141" s="63">
        <f t="shared" si="112"/>
        <v>187.27272727272762</v>
      </c>
      <c r="I141" s="64">
        <v>24</v>
      </c>
      <c r="J141" s="64">
        <v>24</v>
      </c>
      <c r="K141" s="64">
        <v>24</v>
      </c>
      <c r="L141" s="64">
        <v>34</v>
      </c>
      <c r="M141" s="64">
        <v>24</v>
      </c>
      <c r="N141" s="64">
        <v>44</v>
      </c>
      <c r="O141" s="139">
        <f>A141+(8+3/4)/12</f>
        <v>60.729166666666664</v>
      </c>
      <c r="P141" s="139">
        <f t="shared" si="56"/>
        <v>60.729166666666664</v>
      </c>
      <c r="Q141" s="139">
        <f t="shared" si="56"/>
        <v>60.729166666666664</v>
      </c>
      <c r="R141" s="91">
        <v>371</v>
      </c>
      <c r="S141" s="91">
        <v>366</v>
      </c>
      <c r="T141" s="91">
        <v>361</v>
      </c>
      <c r="U141">
        <v>7.9</v>
      </c>
      <c r="V141">
        <v>22.35</v>
      </c>
      <c r="W141" s="156">
        <f>W140</f>
        <v>55.135734597156407</v>
      </c>
      <c r="X141"/>
      <c r="Y141"/>
      <c r="Z141"/>
      <c r="AA141"/>
      <c r="AB141"/>
      <c r="AC141">
        <v>14</v>
      </c>
      <c r="AD141">
        <v>17</v>
      </c>
      <c r="AE141">
        <v>17</v>
      </c>
      <c r="AF141">
        <v>15</v>
      </c>
      <c r="AG141">
        <v>14</v>
      </c>
      <c r="AH141">
        <v>13</v>
      </c>
      <c r="AI141">
        <v>13</v>
      </c>
      <c r="AJ141">
        <v>12</v>
      </c>
      <c r="AK141">
        <v>11</v>
      </c>
      <c r="AL141">
        <v>11</v>
      </c>
      <c r="AM141">
        <v>10</v>
      </c>
      <c r="AN141">
        <v>8</v>
      </c>
      <c r="AO141">
        <v>8</v>
      </c>
      <c r="AP141">
        <v>8</v>
      </c>
      <c r="AQ141">
        <f t="shared" ref="AQ141:AR150" si="122">AP141</f>
        <v>8</v>
      </c>
      <c r="AR141">
        <f t="shared" si="122"/>
        <v>8</v>
      </c>
      <c r="AS141">
        <f t="shared" si="99"/>
        <v>8</v>
      </c>
      <c r="AT141">
        <f t="shared" si="100"/>
        <v>8</v>
      </c>
      <c r="AU141">
        <f t="shared" si="101"/>
        <v>8</v>
      </c>
      <c r="AV141">
        <f t="shared" si="102"/>
        <v>8</v>
      </c>
      <c r="AW141">
        <f t="shared" si="103"/>
        <v>8</v>
      </c>
      <c r="AX141">
        <f t="shared" si="104"/>
        <v>8</v>
      </c>
      <c r="AY141">
        <f t="shared" si="105"/>
        <v>8</v>
      </c>
      <c r="AZ141">
        <f t="shared" si="72"/>
        <v>8</v>
      </c>
      <c r="BA141">
        <f t="shared" si="73"/>
        <v>8</v>
      </c>
      <c r="BB141">
        <f t="shared" si="74"/>
        <v>8</v>
      </c>
      <c r="BC141">
        <f t="shared" si="75"/>
        <v>8</v>
      </c>
      <c r="BD141">
        <f t="shared" si="76"/>
        <v>8</v>
      </c>
      <c r="BE141">
        <f t="shared" si="77"/>
        <v>8</v>
      </c>
      <c r="BF141">
        <f t="shared" si="78"/>
        <v>8</v>
      </c>
      <c r="BG141">
        <f t="shared" si="79"/>
        <v>8</v>
      </c>
      <c r="BH141">
        <f t="shared" si="80"/>
        <v>8</v>
      </c>
      <c r="BI141">
        <f t="shared" si="81"/>
        <v>8</v>
      </c>
      <c r="BJ141">
        <v>50</v>
      </c>
      <c r="BK141" s="181">
        <f t="shared" si="115"/>
        <v>776</v>
      </c>
      <c r="BL141" s="181">
        <f t="shared" si="115"/>
        <v>1117</v>
      </c>
      <c r="BM141" s="181">
        <f t="shared" si="115"/>
        <v>2684</v>
      </c>
      <c r="BN141" s="181">
        <f t="shared" si="115"/>
        <v>3597.3611940298506</v>
      </c>
      <c r="BO141"/>
    </row>
    <row r="142" spans="1:67">
      <c r="A142" s="4">
        <v>61</v>
      </c>
      <c r="B142" s="1">
        <f t="shared" si="51"/>
        <v>34.543386546015697</v>
      </c>
      <c r="C142" s="1">
        <f t="shared" si="52"/>
        <v>16.217137665675104</v>
      </c>
      <c r="D142" s="4">
        <v>54</v>
      </c>
      <c r="E142" s="4">
        <f t="shared" si="109"/>
        <v>16.177272727272758</v>
      </c>
      <c r="F142" s="4">
        <f t="shared" si="110"/>
        <v>29.600000000000065</v>
      </c>
      <c r="G142" s="4">
        <f t="shared" si="111"/>
        <v>709.0909090909073</v>
      </c>
      <c r="H142" s="4">
        <f t="shared" si="112"/>
        <v>188.5454545454549</v>
      </c>
      <c r="I142">
        <v>24</v>
      </c>
      <c r="J142">
        <v>24</v>
      </c>
      <c r="K142">
        <v>24</v>
      </c>
      <c r="L142">
        <v>34</v>
      </c>
      <c r="M142">
        <v>24</v>
      </c>
      <c r="N142">
        <v>44</v>
      </c>
      <c r="O142" s="140">
        <f t="shared" ref="O142:O150" si="123">O141+(O$151-O$141)/10</f>
        <v>61.724999999999994</v>
      </c>
      <c r="P142" s="139">
        <f t="shared" si="56"/>
        <v>61.724999999999994</v>
      </c>
      <c r="Q142" s="139">
        <f t="shared" si="56"/>
        <v>61.724999999999994</v>
      </c>
      <c r="R142" s="91">
        <f t="shared" si="121"/>
        <v>377.33333333333343</v>
      </c>
      <c r="S142" s="91">
        <f t="shared" si="121"/>
        <v>372.16666666666657</v>
      </c>
      <c r="T142" s="91">
        <f t="shared" si="121"/>
        <v>367</v>
      </c>
      <c r="U142" s="156">
        <f>U141+(U$77-U$48)/10</f>
        <v>7.9</v>
      </c>
      <c r="V142" s="156">
        <f>V141+(V$77-V$48)/10</f>
        <v>22.35</v>
      </c>
      <c r="W142" s="156">
        <f t="shared" si="117"/>
        <v>58.715637743985994</v>
      </c>
      <c r="X142"/>
      <c r="Y142"/>
      <c r="Z142"/>
      <c r="AA142"/>
      <c r="AB142"/>
      <c r="AC142">
        <f t="shared" ref="AC142:AP150" si="124">IF(AC141="",0,AC141)</f>
        <v>14</v>
      </c>
      <c r="AD142">
        <f t="shared" si="124"/>
        <v>17</v>
      </c>
      <c r="AE142">
        <f t="shared" si="124"/>
        <v>17</v>
      </c>
      <c r="AF142">
        <f t="shared" si="124"/>
        <v>15</v>
      </c>
      <c r="AG142">
        <f t="shared" si="124"/>
        <v>14</v>
      </c>
      <c r="AH142">
        <f t="shared" si="124"/>
        <v>13</v>
      </c>
      <c r="AI142">
        <f t="shared" si="124"/>
        <v>13</v>
      </c>
      <c r="AJ142">
        <f t="shared" si="124"/>
        <v>12</v>
      </c>
      <c r="AK142">
        <f t="shared" si="124"/>
        <v>11</v>
      </c>
      <c r="AL142">
        <f t="shared" si="124"/>
        <v>11</v>
      </c>
      <c r="AM142">
        <f t="shared" si="124"/>
        <v>10</v>
      </c>
      <c r="AN142">
        <f t="shared" si="124"/>
        <v>8</v>
      </c>
      <c r="AO142">
        <f t="shared" si="124"/>
        <v>8</v>
      </c>
      <c r="AP142">
        <f t="shared" si="124"/>
        <v>8</v>
      </c>
      <c r="AQ142">
        <f t="shared" si="122"/>
        <v>8</v>
      </c>
      <c r="AR142">
        <f t="shared" si="122"/>
        <v>8</v>
      </c>
      <c r="AS142">
        <f t="shared" si="99"/>
        <v>8</v>
      </c>
      <c r="AT142">
        <f t="shared" si="100"/>
        <v>8</v>
      </c>
      <c r="AU142">
        <f t="shared" si="101"/>
        <v>8</v>
      </c>
      <c r="AV142">
        <f t="shared" si="102"/>
        <v>8</v>
      </c>
      <c r="AW142">
        <f t="shared" si="103"/>
        <v>8</v>
      </c>
      <c r="AX142">
        <f t="shared" si="104"/>
        <v>8</v>
      </c>
      <c r="AY142">
        <f t="shared" si="105"/>
        <v>8</v>
      </c>
      <c r="AZ142">
        <f t="shared" si="72"/>
        <v>8</v>
      </c>
      <c r="BA142">
        <f t="shared" si="73"/>
        <v>8</v>
      </c>
      <c r="BB142">
        <f t="shared" si="74"/>
        <v>8</v>
      </c>
      <c r="BC142">
        <f t="shared" si="75"/>
        <v>8</v>
      </c>
      <c r="BD142">
        <f t="shared" si="76"/>
        <v>8</v>
      </c>
      <c r="BE142">
        <f t="shared" si="77"/>
        <v>8</v>
      </c>
      <c r="BF142">
        <f t="shared" si="78"/>
        <v>8</v>
      </c>
      <c r="BG142">
        <f t="shared" si="79"/>
        <v>8</v>
      </c>
      <c r="BH142">
        <f t="shared" si="80"/>
        <v>8</v>
      </c>
      <c r="BI142">
        <f t="shared" si="81"/>
        <v>8</v>
      </c>
      <c r="BJ142">
        <v>51</v>
      </c>
      <c r="BK142" s="181">
        <f t="shared" si="115"/>
        <v>789</v>
      </c>
      <c r="BL142" s="181">
        <f t="shared" si="115"/>
        <v>1136</v>
      </c>
      <c r="BM142" s="181">
        <f t="shared" si="115"/>
        <v>2732</v>
      </c>
      <c r="BN142" s="181">
        <f t="shared" si="115"/>
        <v>3661.6955223880595</v>
      </c>
      <c r="BO142"/>
    </row>
    <row r="143" spans="1:67">
      <c r="A143" s="4">
        <v>62</v>
      </c>
      <c r="B143" s="1">
        <f t="shared" si="51"/>
        <v>35.109671571360217</v>
      </c>
      <c r="C143" s="1">
        <f t="shared" si="52"/>
        <v>16.482992381505841</v>
      </c>
      <c r="D143" s="4">
        <v>55</v>
      </c>
      <c r="E143" s="4">
        <f t="shared" si="109"/>
        <v>16.24090909090912</v>
      </c>
      <c r="F143" s="4">
        <f t="shared" si="110"/>
        <v>29.700000000000067</v>
      </c>
      <c r="G143" s="4">
        <f t="shared" si="111"/>
        <v>713.63636363636181</v>
      </c>
      <c r="H143" s="4">
        <f t="shared" si="112"/>
        <v>189.81818181818218</v>
      </c>
      <c r="I143">
        <v>24</v>
      </c>
      <c r="J143">
        <v>24</v>
      </c>
      <c r="K143">
        <v>24</v>
      </c>
      <c r="L143">
        <v>34</v>
      </c>
      <c r="M143">
        <v>24</v>
      </c>
      <c r="N143">
        <v>44</v>
      </c>
      <c r="O143" s="140">
        <f t="shared" si="123"/>
        <v>62.720833333333331</v>
      </c>
      <c r="P143" s="139">
        <f t="shared" si="56"/>
        <v>62.720833333333331</v>
      </c>
      <c r="Q143" s="139">
        <f t="shared" si="56"/>
        <v>62.720833333333331</v>
      </c>
      <c r="R143" s="99">
        <f t="shared" si="121"/>
        <v>383.66666666666686</v>
      </c>
      <c r="S143" s="99">
        <f t="shared" si="121"/>
        <v>378.33333333333314</v>
      </c>
      <c r="T143" s="99">
        <f t="shared" si="121"/>
        <v>373</v>
      </c>
      <c r="U143">
        <f>U142+(U$151-U$141)/10</f>
        <v>8.202</v>
      </c>
      <c r="V143">
        <f>V142+(V$151-V$141)/10</f>
        <v>23.251000000000001</v>
      </c>
      <c r="W143" s="156">
        <f t="shared" si="117"/>
        <v>62.29554089081558</v>
      </c>
      <c r="X143"/>
      <c r="Y143"/>
      <c r="Z143"/>
      <c r="AA143"/>
      <c r="AB143"/>
      <c r="AC143">
        <f t="shared" si="124"/>
        <v>14</v>
      </c>
      <c r="AD143">
        <f t="shared" si="124"/>
        <v>17</v>
      </c>
      <c r="AE143">
        <f t="shared" si="124"/>
        <v>17</v>
      </c>
      <c r="AF143">
        <f t="shared" si="124"/>
        <v>15</v>
      </c>
      <c r="AG143">
        <f t="shared" si="124"/>
        <v>14</v>
      </c>
      <c r="AH143">
        <f t="shared" si="124"/>
        <v>13</v>
      </c>
      <c r="AI143">
        <f t="shared" si="124"/>
        <v>13</v>
      </c>
      <c r="AJ143">
        <f t="shared" si="124"/>
        <v>12</v>
      </c>
      <c r="AK143">
        <f t="shared" si="124"/>
        <v>11</v>
      </c>
      <c r="AL143">
        <f t="shared" si="124"/>
        <v>11</v>
      </c>
      <c r="AM143">
        <f t="shared" si="124"/>
        <v>10</v>
      </c>
      <c r="AN143">
        <f t="shared" si="124"/>
        <v>8</v>
      </c>
      <c r="AO143">
        <f t="shared" si="124"/>
        <v>8</v>
      </c>
      <c r="AP143">
        <f t="shared" si="124"/>
        <v>8</v>
      </c>
      <c r="AQ143">
        <f t="shared" si="122"/>
        <v>8</v>
      </c>
      <c r="AR143">
        <f t="shared" si="122"/>
        <v>8</v>
      </c>
      <c r="AS143">
        <f t="shared" si="99"/>
        <v>8</v>
      </c>
      <c r="AT143">
        <f t="shared" si="100"/>
        <v>8</v>
      </c>
      <c r="AU143">
        <f t="shared" si="101"/>
        <v>8</v>
      </c>
      <c r="AV143">
        <f t="shared" si="102"/>
        <v>8</v>
      </c>
      <c r="AW143">
        <f t="shared" si="103"/>
        <v>8</v>
      </c>
      <c r="AX143">
        <f t="shared" si="104"/>
        <v>8</v>
      </c>
      <c r="AY143">
        <f t="shared" si="105"/>
        <v>8</v>
      </c>
      <c r="AZ143">
        <f t="shared" si="72"/>
        <v>8</v>
      </c>
      <c r="BA143">
        <f t="shared" si="73"/>
        <v>8</v>
      </c>
      <c r="BB143">
        <f t="shared" si="74"/>
        <v>8</v>
      </c>
      <c r="BC143">
        <f t="shared" si="75"/>
        <v>8</v>
      </c>
      <c r="BD143">
        <f t="shared" si="76"/>
        <v>8</v>
      </c>
      <c r="BE143">
        <f t="shared" si="77"/>
        <v>8</v>
      </c>
      <c r="BF143">
        <f t="shared" si="78"/>
        <v>8</v>
      </c>
      <c r="BG143">
        <f t="shared" si="79"/>
        <v>8</v>
      </c>
      <c r="BH143">
        <f t="shared" si="80"/>
        <v>8</v>
      </c>
      <c r="BI143">
        <f t="shared" si="81"/>
        <v>8</v>
      </c>
      <c r="BJ143">
        <v>52</v>
      </c>
      <c r="BK143" s="181">
        <f t="shared" si="115"/>
        <v>802</v>
      </c>
      <c r="BL143" s="181">
        <f t="shared" si="115"/>
        <v>1155</v>
      </c>
      <c r="BM143" s="181">
        <f t="shared" si="115"/>
        <v>2780</v>
      </c>
      <c r="BN143" s="181">
        <f t="shared" si="115"/>
        <v>3726.0298507462685</v>
      </c>
      <c r="BO143"/>
    </row>
    <row r="144" spans="1:67">
      <c r="A144" s="4">
        <v>63</v>
      </c>
      <c r="B144" s="1">
        <f t="shared" si="51"/>
        <v>35.675956596704737</v>
      </c>
      <c r="C144" s="1">
        <f t="shared" si="52"/>
        <v>16.748847097336583</v>
      </c>
      <c r="D144" s="4">
        <v>56</v>
      </c>
      <c r="E144" s="4">
        <f t="shared" si="109"/>
        <v>16.304545454545483</v>
      </c>
      <c r="F144" s="4">
        <f t="shared" si="110"/>
        <v>29.800000000000068</v>
      </c>
      <c r="G144" s="4">
        <f t="shared" si="111"/>
        <v>718.18181818181631</v>
      </c>
      <c r="H144" s="4">
        <f t="shared" si="112"/>
        <v>191.09090909090946</v>
      </c>
      <c r="I144">
        <v>24</v>
      </c>
      <c r="J144">
        <v>24</v>
      </c>
      <c r="K144">
        <v>24</v>
      </c>
      <c r="L144">
        <v>34</v>
      </c>
      <c r="M144">
        <v>24</v>
      </c>
      <c r="N144">
        <v>44</v>
      </c>
      <c r="O144" s="140">
        <f t="shared" si="123"/>
        <v>63.716666666666669</v>
      </c>
      <c r="P144" s="139">
        <f t="shared" si="56"/>
        <v>63.716666666666669</v>
      </c>
      <c r="Q144" s="139">
        <f t="shared" si="56"/>
        <v>63.716666666666669</v>
      </c>
      <c r="R144" s="99">
        <f t="shared" si="121"/>
        <v>390.00000000000028</v>
      </c>
      <c r="S144" s="99">
        <f t="shared" si="121"/>
        <v>384.49999999999972</v>
      </c>
      <c r="T144" s="99">
        <f t="shared" si="121"/>
        <v>379</v>
      </c>
      <c r="U144">
        <f t="shared" ref="U144:V150" si="125">U143+(U$151-U$141)/10</f>
        <v>8.5039999999999996</v>
      </c>
      <c r="V144">
        <f t="shared" si="125"/>
        <v>24.152000000000001</v>
      </c>
      <c r="W144" s="156">
        <f t="shared" si="117"/>
        <v>65.875444037645167</v>
      </c>
      <c r="X144"/>
      <c r="Y144"/>
      <c r="Z144"/>
      <c r="AA144"/>
      <c r="AB144"/>
      <c r="AC144">
        <f t="shared" si="124"/>
        <v>14</v>
      </c>
      <c r="AD144">
        <f t="shared" si="124"/>
        <v>17</v>
      </c>
      <c r="AE144">
        <f t="shared" si="124"/>
        <v>17</v>
      </c>
      <c r="AF144">
        <f t="shared" si="124"/>
        <v>15</v>
      </c>
      <c r="AG144">
        <f t="shared" si="124"/>
        <v>14</v>
      </c>
      <c r="AH144">
        <f t="shared" si="124"/>
        <v>13</v>
      </c>
      <c r="AI144">
        <f t="shared" si="124"/>
        <v>13</v>
      </c>
      <c r="AJ144">
        <f t="shared" si="124"/>
        <v>12</v>
      </c>
      <c r="AK144">
        <f t="shared" si="124"/>
        <v>11</v>
      </c>
      <c r="AL144">
        <f t="shared" si="124"/>
        <v>11</v>
      </c>
      <c r="AM144">
        <f t="shared" si="124"/>
        <v>10</v>
      </c>
      <c r="AN144">
        <f t="shared" si="124"/>
        <v>8</v>
      </c>
      <c r="AO144">
        <f t="shared" si="124"/>
        <v>8</v>
      </c>
      <c r="AP144">
        <f t="shared" si="124"/>
        <v>8</v>
      </c>
      <c r="AQ144">
        <f t="shared" si="122"/>
        <v>8</v>
      </c>
      <c r="AR144">
        <f t="shared" si="122"/>
        <v>8</v>
      </c>
      <c r="AS144">
        <f t="shared" si="99"/>
        <v>8</v>
      </c>
      <c r="AT144">
        <f t="shared" si="100"/>
        <v>8</v>
      </c>
      <c r="AU144">
        <f t="shared" si="101"/>
        <v>8</v>
      </c>
      <c r="AV144">
        <f t="shared" si="102"/>
        <v>8</v>
      </c>
      <c r="AW144">
        <f t="shared" si="103"/>
        <v>8</v>
      </c>
      <c r="AX144">
        <f t="shared" si="104"/>
        <v>8</v>
      </c>
      <c r="AY144">
        <f t="shared" si="105"/>
        <v>8</v>
      </c>
      <c r="AZ144">
        <f t="shared" si="72"/>
        <v>8</v>
      </c>
      <c r="BA144">
        <f t="shared" si="73"/>
        <v>8</v>
      </c>
      <c r="BB144">
        <f t="shared" si="74"/>
        <v>8</v>
      </c>
      <c r="BC144">
        <f t="shared" si="75"/>
        <v>8</v>
      </c>
      <c r="BD144">
        <f t="shared" si="76"/>
        <v>8</v>
      </c>
      <c r="BE144">
        <f t="shared" si="77"/>
        <v>8</v>
      </c>
      <c r="BF144">
        <f t="shared" si="78"/>
        <v>8</v>
      </c>
      <c r="BG144">
        <f t="shared" si="79"/>
        <v>8</v>
      </c>
      <c r="BH144">
        <f t="shared" si="80"/>
        <v>8</v>
      </c>
      <c r="BI144">
        <f t="shared" si="81"/>
        <v>8</v>
      </c>
      <c r="BJ144">
        <v>53</v>
      </c>
      <c r="BK144" s="181">
        <f t="shared" si="115"/>
        <v>815</v>
      </c>
      <c r="BL144" s="181">
        <f t="shared" si="115"/>
        <v>1174</v>
      </c>
      <c r="BM144" s="181">
        <f t="shared" si="115"/>
        <v>2828</v>
      </c>
      <c r="BN144" s="181">
        <f t="shared" si="115"/>
        <v>3790.3641791044774</v>
      </c>
      <c r="BO144"/>
    </row>
    <row r="145" spans="1:67">
      <c r="A145" s="4">
        <v>64</v>
      </c>
      <c r="B145" s="1">
        <f t="shared" si="51"/>
        <v>36.242241622049256</v>
      </c>
      <c r="C145" s="1">
        <f t="shared" si="52"/>
        <v>17.014701813167321</v>
      </c>
      <c r="D145" s="4">
        <v>57</v>
      </c>
      <c r="E145" s="4">
        <f t="shared" si="109"/>
        <v>16.368181818181846</v>
      </c>
      <c r="F145" s="4">
        <f t="shared" si="110"/>
        <v>29.90000000000007</v>
      </c>
      <c r="G145" s="4">
        <f t="shared" si="111"/>
        <v>722.72727272727082</v>
      </c>
      <c r="H145" s="4">
        <f t="shared" si="112"/>
        <v>192.36363636363674</v>
      </c>
      <c r="I145">
        <v>24</v>
      </c>
      <c r="J145">
        <v>24</v>
      </c>
      <c r="K145">
        <v>24</v>
      </c>
      <c r="L145">
        <v>34</v>
      </c>
      <c r="M145">
        <v>24</v>
      </c>
      <c r="N145">
        <v>44</v>
      </c>
      <c r="O145" s="140">
        <f t="shared" si="123"/>
        <v>64.712500000000006</v>
      </c>
      <c r="P145" s="139">
        <f t="shared" si="56"/>
        <v>64.712500000000006</v>
      </c>
      <c r="Q145" s="139">
        <f t="shared" si="56"/>
        <v>64.712500000000006</v>
      </c>
      <c r="R145" s="99">
        <f t="shared" si="121"/>
        <v>396.33333333333371</v>
      </c>
      <c r="S145" s="99">
        <f t="shared" si="121"/>
        <v>390.66666666666629</v>
      </c>
      <c r="T145" s="99">
        <f t="shared" si="121"/>
        <v>385</v>
      </c>
      <c r="U145">
        <f t="shared" si="125"/>
        <v>8.8059999999999992</v>
      </c>
      <c r="V145">
        <f t="shared" si="125"/>
        <v>25.053000000000001</v>
      </c>
      <c r="W145" s="156">
        <f t="shared" si="117"/>
        <v>69.455347184474761</v>
      </c>
      <c r="X145"/>
      <c r="Y145"/>
      <c r="Z145"/>
      <c r="AA145"/>
      <c r="AB145"/>
      <c r="AC145">
        <f t="shared" si="124"/>
        <v>14</v>
      </c>
      <c r="AD145">
        <f t="shared" si="124"/>
        <v>17</v>
      </c>
      <c r="AE145">
        <f t="shared" si="124"/>
        <v>17</v>
      </c>
      <c r="AF145">
        <f t="shared" si="124"/>
        <v>15</v>
      </c>
      <c r="AG145">
        <f t="shared" si="124"/>
        <v>14</v>
      </c>
      <c r="AH145">
        <f t="shared" si="124"/>
        <v>13</v>
      </c>
      <c r="AI145">
        <f t="shared" si="124"/>
        <v>13</v>
      </c>
      <c r="AJ145">
        <f t="shared" si="124"/>
        <v>12</v>
      </c>
      <c r="AK145">
        <f t="shared" si="124"/>
        <v>11</v>
      </c>
      <c r="AL145">
        <f t="shared" si="124"/>
        <v>11</v>
      </c>
      <c r="AM145">
        <f t="shared" si="124"/>
        <v>10</v>
      </c>
      <c r="AN145">
        <f t="shared" si="124"/>
        <v>8</v>
      </c>
      <c r="AO145">
        <f t="shared" si="124"/>
        <v>8</v>
      </c>
      <c r="AP145">
        <f t="shared" si="124"/>
        <v>8</v>
      </c>
      <c r="AQ145">
        <f t="shared" si="122"/>
        <v>8</v>
      </c>
      <c r="AR145">
        <f t="shared" si="122"/>
        <v>8</v>
      </c>
      <c r="AS145">
        <f t="shared" si="99"/>
        <v>8</v>
      </c>
      <c r="AT145">
        <f t="shared" si="100"/>
        <v>8</v>
      </c>
      <c r="AU145">
        <f t="shared" si="101"/>
        <v>8</v>
      </c>
      <c r="AV145">
        <f t="shared" si="102"/>
        <v>8</v>
      </c>
      <c r="AW145">
        <f t="shared" si="103"/>
        <v>8</v>
      </c>
      <c r="AX145">
        <f t="shared" si="104"/>
        <v>8</v>
      </c>
      <c r="AY145">
        <f t="shared" si="105"/>
        <v>8</v>
      </c>
      <c r="AZ145">
        <f t="shared" si="72"/>
        <v>8</v>
      </c>
      <c r="BA145">
        <f t="shared" si="73"/>
        <v>8</v>
      </c>
      <c r="BB145">
        <f t="shared" si="74"/>
        <v>8</v>
      </c>
      <c r="BC145">
        <f t="shared" si="75"/>
        <v>8</v>
      </c>
      <c r="BD145">
        <f t="shared" si="76"/>
        <v>8</v>
      </c>
      <c r="BE145">
        <f t="shared" si="77"/>
        <v>8</v>
      </c>
      <c r="BF145">
        <f t="shared" si="78"/>
        <v>8</v>
      </c>
      <c r="BG145">
        <f t="shared" si="79"/>
        <v>8</v>
      </c>
      <c r="BH145">
        <f t="shared" si="80"/>
        <v>8</v>
      </c>
      <c r="BI145">
        <f t="shared" si="81"/>
        <v>8</v>
      </c>
      <c r="BJ145">
        <v>54</v>
      </c>
      <c r="BK145" s="181">
        <f t="shared" si="115"/>
        <v>828</v>
      </c>
      <c r="BL145" s="181">
        <f t="shared" si="115"/>
        <v>1193</v>
      </c>
      <c r="BM145" s="181">
        <f t="shared" si="115"/>
        <v>2876</v>
      </c>
      <c r="BN145" s="181">
        <f t="shared" si="115"/>
        <v>3854.6985074626864</v>
      </c>
      <c r="BO145"/>
    </row>
    <row r="146" spans="1:67">
      <c r="A146" s="4">
        <v>65</v>
      </c>
      <c r="B146" s="1">
        <f t="shared" si="51"/>
        <v>36.808526647393769</v>
      </c>
      <c r="C146" s="1">
        <f t="shared" si="52"/>
        <v>17.280556528998058</v>
      </c>
      <c r="D146" s="4">
        <v>58</v>
      </c>
      <c r="E146" s="4">
        <f t="shared" si="109"/>
        <v>16.431818181818208</v>
      </c>
      <c r="F146" s="4">
        <f t="shared" si="110"/>
        <v>30.000000000000071</v>
      </c>
      <c r="G146" s="4">
        <f t="shared" si="111"/>
        <v>727.27272727272532</v>
      </c>
      <c r="H146" s="4">
        <f t="shared" si="112"/>
        <v>193.63636363636402</v>
      </c>
      <c r="I146">
        <v>24</v>
      </c>
      <c r="J146">
        <v>24</v>
      </c>
      <c r="K146">
        <v>24</v>
      </c>
      <c r="L146">
        <v>34</v>
      </c>
      <c r="M146">
        <v>24</v>
      </c>
      <c r="N146">
        <v>44</v>
      </c>
      <c r="O146" s="140">
        <f t="shared" si="123"/>
        <v>65.708333333333343</v>
      </c>
      <c r="P146" s="139">
        <f t="shared" si="56"/>
        <v>65.708333333333343</v>
      </c>
      <c r="Q146" s="139">
        <f t="shared" si="56"/>
        <v>65.708333333333343</v>
      </c>
      <c r="R146" s="99">
        <f t="shared" si="121"/>
        <v>402.66666666666714</v>
      </c>
      <c r="S146" s="99">
        <f t="shared" si="121"/>
        <v>396.83333333333286</v>
      </c>
      <c r="T146" s="99">
        <f t="shared" si="121"/>
        <v>391</v>
      </c>
      <c r="U146">
        <f t="shared" si="125"/>
        <v>9.1079999999999988</v>
      </c>
      <c r="V146">
        <f t="shared" si="125"/>
        <v>25.954000000000001</v>
      </c>
      <c r="W146" s="156">
        <f t="shared" si="117"/>
        <v>73.035250331304354</v>
      </c>
      <c r="X146"/>
      <c r="Y146"/>
      <c r="Z146"/>
      <c r="AA146"/>
      <c r="AB146"/>
      <c r="AC146">
        <f t="shared" si="124"/>
        <v>14</v>
      </c>
      <c r="AD146">
        <f t="shared" si="124"/>
        <v>17</v>
      </c>
      <c r="AE146">
        <f t="shared" si="124"/>
        <v>17</v>
      </c>
      <c r="AF146">
        <f t="shared" si="124"/>
        <v>15</v>
      </c>
      <c r="AG146">
        <f t="shared" si="124"/>
        <v>14</v>
      </c>
      <c r="AH146">
        <f t="shared" si="124"/>
        <v>13</v>
      </c>
      <c r="AI146">
        <f t="shared" si="124"/>
        <v>13</v>
      </c>
      <c r="AJ146">
        <f t="shared" si="124"/>
        <v>12</v>
      </c>
      <c r="AK146">
        <f t="shared" si="124"/>
        <v>11</v>
      </c>
      <c r="AL146">
        <f t="shared" si="124"/>
        <v>11</v>
      </c>
      <c r="AM146">
        <f t="shared" si="124"/>
        <v>10</v>
      </c>
      <c r="AN146">
        <f t="shared" si="124"/>
        <v>8</v>
      </c>
      <c r="AO146">
        <f t="shared" si="124"/>
        <v>8</v>
      </c>
      <c r="AP146">
        <f t="shared" si="124"/>
        <v>8</v>
      </c>
      <c r="AQ146">
        <f t="shared" si="122"/>
        <v>8</v>
      </c>
      <c r="AR146">
        <f t="shared" si="122"/>
        <v>8</v>
      </c>
      <c r="AS146">
        <f t="shared" si="99"/>
        <v>8</v>
      </c>
      <c r="AT146">
        <f t="shared" si="100"/>
        <v>8</v>
      </c>
      <c r="AU146">
        <f t="shared" si="101"/>
        <v>8</v>
      </c>
      <c r="AV146">
        <f t="shared" si="102"/>
        <v>8</v>
      </c>
      <c r="AW146">
        <f t="shared" si="103"/>
        <v>8</v>
      </c>
      <c r="AX146">
        <f t="shared" si="104"/>
        <v>8</v>
      </c>
      <c r="AY146">
        <f t="shared" si="105"/>
        <v>8</v>
      </c>
      <c r="AZ146">
        <f t="shared" si="72"/>
        <v>8</v>
      </c>
      <c r="BA146">
        <f t="shared" si="73"/>
        <v>8</v>
      </c>
      <c r="BB146">
        <f t="shared" si="74"/>
        <v>8</v>
      </c>
      <c r="BC146">
        <f t="shared" si="75"/>
        <v>8</v>
      </c>
      <c r="BD146">
        <f t="shared" si="76"/>
        <v>8</v>
      </c>
      <c r="BE146">
        <f t="shared" si="77"/>
        <v>8</v>
      </c>
      <c r="BF146">
        <f t="shared" si="78"/>
        <v>8</v>
      </c>
      <c r="BG146">
        <f t="shared" si="79"/>
        <v>8</v>
      </c>
      <c r="BH146">
        <f t="shared" si="80"/>
        <v>8</v>
      </c>
      <c r="BI146">
        <f t="shared" si="81"/>
        <v>8</v>
      </c>
      <c r="BJ146">
        <v>55</v>
      </c>
      <c r="BK146" s="181">
        <f t="shared" si="115"/>
        <v>841</v>
      </c>
      <c r="BL146" s="181">
        <f t="shared" si="115"/>
        <v>1212</v>
      </c>
      <c r="BM146" s="181">
        <f t="shared" si="115"/>
        <v>2924</v>
      </c>
      <c r="BN146" s="181">
        <f t="shared" si="115"/>
        <v>3919.0328358208953</v>
      </c>
      <c r="BO146"/>
    </row>
    <row r="147" spans="1:67">
      <c r="A147" s="4">
        <v>66</v>
      </c>
      <c r="B147" s="1">
        <f t="shared" si="51"/>
        <v>37.374811672738289</v>
      </c>
      <c r="C147" s="1">
        <f t="shared" si="52"/>
        <v>17.5464112448288</v>
      </c>
      <c r="D147" s="4">
        <v>59</v>
      </c>
      <c r="E147" s="4">
        <f t="shared" si="109"/>
        <v>16.495454545454571</v>
      </c>
      <c r="F147" s="4">
        <f t="shared" si="110"/>
        <v>30.100000000000072</v>
      </c>
      <c r="G147" s="4">
        <f t="shared" si="111"/>
        <v>731.81818181817982</v>
      </c>
      <c r="H147" s="4">
        <f t="shared" si="112"/>
        <v>194.9090909090913</v>
      </c>
      <c r="I147">
        <v>24</v>
      </c>
      <c r="J147">
        <v>24</v>
      </c>
      <c r="K147">
        <v>24</v>
      </c>
      <c r="L147">
        <v>34</v>
      </c>
      <c r="M147">
        <v>24</v>
      </c>
      <c r="N147">
        <v>44</v>
      </c>
      <c r="O147" s="140">
        <f t="shared" si="123"/>
        <v>66.70416666666668</v>
      </c>
      <c r="P147" s="139">
        <f t="shared" si="56"/>
        <v>66.70416666666668</v>
      </c>
      <c r="Q147" s="139">
        <f t="shared" si="56"/>
        <v>66.70416666666668</v>
      </c>
      <c r="R147" s="99">
        <f t="shared" si="121"/>
        <v>409.00000000000057</v>
      </c>
      <c r="S147" s="99">
        <f t="shared" si="121"/>
        <v>402.99999999999943</v>
      </c>
      <c r="T147" s="99">
        <f t="shared" si="121"/>
        <v>397</v>
      </c>
      <c r="U147">
        <f t="shared" si="125"/>
        <v>9.4099999999999984</v>
      </c>
      <c r="V147">
        <f t="shared" si="125"/>
        <v>26.855</v>
      </c>
      <c r="W147" s="156">
        <f t="shared" si="117"/>
        <v>76.615153478133948</v>
      </c>
      <c r="X147"/>
      <c r="Y147"/>
      <c r="Z147"/>
      <c r="AA147"/>
      <c r="AB147"/>
      <c r="AC147">
        <f t="shared" si="124"/>
        <v>14</v>
      </c>
      <c r="AD147">
        <f t="shared" si="124"/>
        <v>17</v>
      </c>
      <c r="AE147">
        <f t="shared" si="124"/>
        <v>17</v>
      </c>
      <c r="AF147">
        <f t="shared" si="124"/>
        <v>15</v>
      </c>
      <c r="AG147">
        <f t="shared" si="124"/>
        <v>14</v>
      </c>
      <c r="AH147">
        <f t="shared" si="124"/>
        <v>13</v>
      </c>
      <c r="AI147">
        <f t="shared" si="124"/>
        <v>13</v>
      </c>
      <c r="AJ147">
        <f t="shared" si="124"/>
        <v>12</v>
      </c>
      <c r="AK147">
        <f t="shared" si="124"/>
        <v>11</v>
      </c>
      <c r="AL147">
        <f t="shared" si="124"/>
        <v>11</v>
      </c>
      <c r="AM147">
        <f t="shared" si="124"/>
        <v>10</v>
      </c>
      <c r="AN147">
        <f t="shared" si="124"/>
        <v>8</v>
      </c>
      <c r="AO147">
        <f t="shared" si="124"/>
        <v>8</v>
      </c>
      <c r="AP147">
        <f t="shared" si="124"/>
        <v>8</v>
      </c>
      <c r="AQ147">
        <f t="shared" si="122"/>
        <v>8</v>
      </c>
      <c r="AR147">
        <f t="shared" si="122"/>
        <v>8</v>
      </c>
      <c r="AS147">
        <f t="shared" si="99"/>
        <v>8</v>
      </c>
      <c r="AT147">
        <f t="shared" si="100"/>
        <v>8</v>
      </c>
      <c r="AU147">
        <f t="shared" si="101"/>
        <v>8</v>
      </c>
      <c r="AV147">
        <f t="shared" si="102"/>
        <v>8</v>
      </c>
      <c r="AW147">
        <f t="shared" si="103"/>
        <v>8</v>
      </c>
      <c r="AX147">
        <f t="shared" si="104"/>
        <v>8</v>
      </c>
      <c r="AY147">
        <f t="shared" si="105"/>
        <v>8</v>
      </c>
      <c r="AZ147">
        <f t="shared" si="72"/>
        <v>8</v>
      </c>
      <c r="BA147">
        <f t="shared" si="73"/>
        <v>8</v>
      </c>
      <c r="BB147">
        <f t="shared" si="74"/>
        <v>8</v>
      </c>
      <c r="BC147">
        <f t="shared" si="75"/>
        <v>8</v>
      </c>
      <c r="BD147">
        <f t="shared" si="76"/>
        <v>8</v>
      </c>
      <c r="BE147">
        <f t="shared" si="77"/>
        <v>8</v>
      </c>
      <c r="BF147">
        <f t="shared" si="78"/>
        <v>8</v>
      </c>
      <c r="BG147">
        <f t="shared" si="79"/>
        <v>8</v>
      </c>
      <c r="BH147">
        <f t="shared" si="80"/>
        <v>8</v>
      </c>
      <c r="BI147">
        <f t="shared" si="81"/>
        <v>8</v>
      </c>
      <c r="BJ147">
        <v>56</v>
      </c>
      <c r="BK147" s="181">
        <f t="shared" ref="BK147:BN162" si="126">BK146+(BK146-BK145)</f>
        <v>854</v>
      </c>
      <c r="BL147" s="181">
        <f t="shared" si="126"/>
        <v>1231</v>
      </c>
      <c r="BM147" s="181">
        <f t="shared" si="126"/>
        <v>2972</v>
      </c>
      <c r="BN147" s="181">
        <f t="shared" si="126"/>
        <v>3983.3671641791043</v>
      </c>
      <c r="BO147"/>
    </row>
    <row r="148" spans="1:67">
      <c r="A148" s="4">
        <v>67</v>
      </c>
      <c r="B148" s="1">
        <f t="shared" si="51"/>
        <v>37.941096698082809</v>
      </c>
      <c r="C148" s="1">
        <f t="shared" si="52"/>
        <v>17.812265960659538</v>
      </c>
      <c r="D148" s="4">
        <v>60</v>
      </c>
      <c r="E148" s="4">
        <f t="shared" si="109"/>
        <v>16.559090909090934</v>
      </c>
      <c r="F148" s="4">
        <f t="shared" si="110"/>
        <v>30.200000000000074</v>
      </c>
      <c r="G148" s="4">
        <f t="shared" si="111"/>
        <v>736.36363636363433</v>
      </c>
      <c r="H148" s="4">
        <f t="shared" si="112"/>
        <v>196.18181818181858</v>
      </c>
      <c r="I148">
        <v>24</v>
      </c>
      <c r="J148">
        <v>24</v>
      </c>
      <c r="K148">
        <v>24</v>
      </c>
      <c r="L148">
        <v>34</v>
      </c>
      <c r="M148">
        <v>24</v>
      </c>
      <c r="N148">
        <v>44</v>
      </c>
      <c r="O148" s="140">
        <f t="shared" si="123"/>
        <v>67.700000000000017</v>
      </c>
      <c r="P148" s="139">
        <f t="shared" si="56"/>
        <v>67.700000000000017</v>
      </c>
      <c r="Q148" s="139">
        <f t="shared" si="56"/>
        <v>67.700000000000017</v>
      </c>
      <c r="R148" s="99">
        <f t="shared" si="121"/>
        <v>415.333333333334</v>
      </c>
      <c r="S148" s="99">
        <f t="shared" si="121"/>
        <v>409.166666666666</v>
      </c>
      <c r="T148" s="99">
        <f t="shared" si="121"/>
        <v>403</v>
      </c>
      <c r="U148">
        <f t="shared" si="125"/>
        <v>9.711999999999998</v>
      </c>
      <c r="V148">
        <f t="shared" si="125"/>
        <v>27.756</v>
      </c>
      <c r="W148" s="156">
        <f t="shared" si="117"/>
        <v>80.195056624963541</v>
      </c>
      <c r="X148"/>
      <c r="Y148"/>
      <c r="Z148"/>
      <c r="AA148"/>
      <c r="AB148"/>
      <c r="AC148">
        <f t="shared" si="124"/>
        <v>14</v>
      </c>
      <c r="AD148">
        <f t="shared" si="124"/>
        <v>17</v>
      </c>
      <c r="AE148">
        <f t="shared" si="124"/>
        <v>17</v>
      </c>
      <c r="AF148">
        <f t="shared" si="124"/>
        <v>15</v>
      </c>
      <c r="AG148">
        <f t="shared" si="124"/>
        <v>14</v>
      </c>
      <c r="AH148">
        <f t="shared" si="124"/>
        <v>13</v>
      </c>
      <c r="AI148">
        <f t="shared" si="124"/>
        <v>13</v>
      </c>
      <c r="AJ148">
        <f t="shared" si="124"/>
        <v>12</v>
      </c>
      <c r="AK148">
        <f t="shared" si="124"/>
        <v>11</v>
      </c>
      <c r="AL148">
        <f t="shared" si="124"/>
        <v>11</v>
      </c>
      <c r="AM148">
        <f t="shared" si="124"/>
        <v>10</v>
      </c>
      <c r="AN148">
        <f t="shared" si="124"/>
        <v>8</v>
      </c>
      <c r="AO148">
        <f t="shared" si="124"/>
        <v>8</v>
      </c>
      <c r="AP148">
        <f t="shared" si="124"/>
        <v>8</v>
      </c>
      <c r="AQ148">
        <f t="shared" si="122"/>
        <v>8</v>
      </c>
      <c r="AR148">
        <f t="shared" si="122"/>
        <v>8</v>
      </c>
      <c r="AS148">
        <f t="shared" si="99"/>
        <v>8</v>
      </c>
      <c r="AT148">
        <f t="shared" si="100"/>
        <v>8</v>
      </c>
      <c r="AU148">
        <f t="shared" si="101"/>
        <v>8</v>
      </c>
      <c r="AV148">
        <f t="shared" si="102"/>
        <v>8</v>
      </c>
      <c r="AW148">
        <f t="shared" si="103"/>
        <v>8</v>
      </c>
      <c r="AX148">
        <f t="shared" si="104"/>
        <v>8</v>
      </c>
      <c r="AY148">
        <f t="shared" si="105"/>
        <v>8</v>
      </c>
      <c r="AZ148">
        <f t="shared" si="72"/>
        <v>8</v>
      </c>
      <c r="BA148">
        <f t="shared" si="73"/>
        <v>8</v>
      </c>
      <c r="BB148">
        <f t="shared" si="74"/>
        <v>8</v>
      </c>
      <c r="BC148">
        <f t="shared" si="75"/>
        <v>8</v>
      </c>
      <c r="BD148">
        <f t="shared" si="76"/>
        <v>8</v>
      </c>
      <c r="BE148">
        <f t="shared" si="77"/>
        <v>8</v>
      </c>
      <c r="BF148">
        <f t="shared" si="78"/>
        <v>8</v>
      </c>
      <c r="BG148">
        <f t="shared" si="79"/>
        <v>8</v>
      </c>
      <c r="BH148">
        <f t="shared" si="80"/>
        <v>8</v>
      </c>
      <c r="BI148">
        <f t="shared" si="81"/>
        <v>8</v>
      </c>
      <c r="BJ148">
        <v>57</v>
      </c>
      <c r="BK148" s="181">
        <f t="shared" si="126"/>
        <v>867</v>
      </c>
      <c r="BL148" s="181">
        <f t="shared" si="126"/>
        <v>1250</v>
      </c>
      <c r="BM148" s="181">
        <f t="shared" si="126"/>
        <v>3020</v>
      </c>
      <c r="BN148" s="181">
        <f t="shared" si="126"/>
        <v>4047.7014925373132</v>
      </c>
      <c r="BO148"/>
    </row>
    <row r="149" spans="1:67">
      <c r="A149" s="4">
        <v>68</v>
      </c>
      <c r="B149" s="1">
        <f t="shared" si="51"/>
        <v>38.507381723427329</v>
      </c>
      <c r="C149" s="1">
        <f t="shared" si="52"/>
        <v>18.078120676490279</v>
      </c>
      <c r="D149" s="4">
        <v>61</v>
      </c>
      <c r="E149" s="4">
        <f t="shared" si="109"/>
        <v>16.622727272727296</v>
      </c>
      <c r="F149" s="4">
        <f t="shared" si="110"/>
        <v>30.300000000000075</v>
      </c>
      <c r="G149" s="4">
        <f t="shared" si="111"/>
        <v>740.90909090908883</v>
      </c>
      <c r="H149" s="4">
        <f t="shared" si="112"/>
        <v>197.45454545454587</v>
      </c>
      <c r="I149">
        <v>24</v>
      </c>
      <c r="J149">
        <v>24</v>
      </c>
      <c r="K149">
        <v>24</v>
      </c>
      <c r="L149">
        <v>34</v>
      </c>
      <c r="M149">
        <v>24</v>
      </c>
      <c r="N149">
        <v>44</v>
      </c>
      <c r="O149" s="140">
        <f t="shared" si="123"/>
        <v>68.695833333333354</v>
      </c>
      <c r="P149" s="139">
        <f t="shared" si="56"/>
        <v>68.695833333333354</v>
      </c>
      <c r="Q149" s="139">
        <f t="shared" si="56"/>
        <v>68.695833333333354</v>
      </c>
      <c r="R149" s="99">
        <f t="shared" si="121"/>
        <v>421.66666666666742</v>
      </c>
      <c r="S149" s="99">
        <f t="shared" si="121"/>
        <v>415.33333333333258</v>
      </c>
      <c r="T149" s="99">
        <f t="shared" si="121"/>
        <v>409</v>
      </c>
      <c r="U149">
        <f t="shared" si="125"/>
        <v>10.013999999999998</v>
      </c>
      <c r="V149">
        <f t="shared" si="125"/>
        <v>28.657</v>
      </c>
      <c r="W149" s="156">
        <f t="shared" ref="W149:W150" si="127">W148*(W139/W138)</f>
        <v>83.774959771793135</v>
      </c>
      <c r="X149"/>
      <c r="Y149"/>
      <c r="Z149"/>
      <c r="AA149"/>
      <c r="AB149"/>
      <c r="AC149">
        <f t="shared" si="124"/>
        <v>14</v>
      </c>
      <c r="AD149">
        <f t="shared" si="124"/>
        <v>17</v>
      </c>
      <c r="AE149">
        <f t="shared" si="124"/>
        <v>17</v>
      </c>
      <c r="AF149">
        <f t="shared" si="124"/>
        <v>15</v>
      </c>
      <c r="AG149">
        <f t="shared" si="124"/>
        <v>14</v>
      </c>
      <c r="AH149">
        <f t="shared" si="124"/>
        <v>13</v>
      </c>
      <c r="AI149">
        <f t="shared" si="124"/>
        <v>13</v>
      </c>
      <c r="AJ149">
        <f t="shared" si="124"/>
        <v>12</v>
      </c>
      <c r="AK149">
        <f t="shared" si="124"/>
        <v>11</v>
      </c>
      <c r="AL149">
        <f t="shared" si="124"/>
        <v>11</v>
      </c>
      <c r="AM149">
        <f t="shared" si="124"/>
        <v>10</v>
      </c>
      <c r="AN149">
        <f t="shared" si="124"/>
        <v>8</v>
      </c>
      <c r="AO149">
        <f t="shared" si="124"/>
        <v>8</v>
      </c>
      <c r="AP149">
        <f t="shared" si="124"/>
        <v>8</v>
      </c>
      <c r="AQ149">
        <f t="shared" si="122"/>
        <v>8</v>
      </c>
      <c r="AR149">
        <f t="shared" si="122"/>
        <v>8</v>
      </c>
      <c r="AS149">
        <f t="shared" si="99"/>
        <v>8</v>
      </c>
      <c r="AT149">
        <f t="shared" si="100"/>
        <v>8</v>
      </c>
      <c r="AU149">
        <f t="shared" si="101"/>
        <v>8</v>
      </c>
      <c r="AV149">
        <f t="shared" si="102"/>
        <v>8</v>
      </c>
      <c r="AW149">
        <f t="shared" si="103"/>
        <v>8</v>
      </c>
      <c r="AX149">
        <f t="shared" si="104"/>
        <v>8</v>
      </c>
      <c r="AY149">
        <f t="shared" si="105"/>
        <v>8</v>
      </c>
      <c r="AZ149">
        <f t="shared" si="72"/>
        <v>8</v>
      </c>
      <c r="BA149">
        <f t="shared" si="73"/>
        <v>8</v>
      </c>
      <c r="BB149">
        <f t="shared" si="74"/>
        <v>8</v>
      </c>
      <c r="BC149">
        <f t="shared" si="75"/>
        <v>8</v>
      </c>
      <c r="BD149">
        <f t="shared" si="76"/>
        <v>8</v>
      </c>
      <c r="BE149">
        <f t="shared" si="77"/>
        <v>8</v>
      </c>
      <c r="BF149">
        <f t="shared" si="78"/>
        <v>8</v>
      </c>
      <c r="BG149">
        <f t="shared" si="79"/>
        <v>8</v>
      </c>
      <c r="BH149">
        <f t="shared" si="80"/>
        <v>8</v>
      </c>
      <c r="BI149">
        <f t="shared" si="81"/>
        <v>8</v>
      </c>
      <c r="BJ149">
        <v>58</v>
      </c>
      <c r="BK149" s="181">
        <f t="shared" si="126"/>
        <v>880</v>
      </c>
      <c r="BL149" s="181">
        <f t="shared" si="126"/>
        <v>1269</v>
      </c>
      <c r="BM149" s="181">
        <f t="shared" si="126"/>
        <v>3068</v>
      </c>
      <c r="BN149" s="181">
        <f t="shared" si="126"/>
        <v>4112.0358208955222</v>
      </c>
      <c r="BO149"/>
    </row>
    <row r="150" spans="1:67">
      <c r="A150" s="4">
        <v>69</v>
      </c>
      <c r="B150" s="1">
        <f>((A150/2)^2+C150^2)^0.5</f>
        <v>39.073666748771849</v>
      </c>
      <c r="C150" s="1">
        <f t="shared" si="52"/>
        <v>18.343975392321017</v>
      </c>
      <c r="D150" s="4">
        <v>62</v>
      </c>
      <c r="E150" s="4">
        <f t="shared" si="109"/>
        <v>16.686363636363659</v>
      </c>
      <c r="F150" s="4">
        <f t="shared" si="110"/>
        <v>30.400000000000077</v>
      </c>
      <c r="G150" s="4">
        <f t="shared" si="111"/>
        <v>745.45454545454334</v>
      </c>
      <c r="H150" s="4">
        <f t="shared" si="112"/>
        <v>198.72727272727315</v>
      </c>
      <c r="I150">
        <v>24</v>
      </c>
      <c r="J150">
        <v>24</v>
      </c>
      <c r="K150">
        <v>24</v>
      </c>
      <c r="L150">
        <v>34</v>
      </c>
      <c r="M150">
        <v>24</v>
      </c>
      <c r="N150">
        <v>44</v>
      </c>
      <c r="O150" s="140">
        <f t="shared" si="123"/>
        <v>69.691666666666691</v>
      </c>
      <c r="P150" s="139">
        <f t="shared" si="56"/>
        <v>69.691666666666691</v>
      </c>
      <c r="Q150" s="139">
        <f t="shared" si="56"/>
        <v>69.691666666666691</v>
      </c>
      <c r="R150" s="99">
        <f t="shared" si="121"/>
        <v>428.00000000000085</v>
      </c>
      <c r="S150" s="99">
        <f t="shared" si="121"/>
        <v>421.49999999999915</v>
      </c>
      <c r="T150" s="99">
        <f t="shared" si="121"/>
        <v>415</v>
      </c>
      <c r="U150">
        <f t="shared" si="125"/>
        <v>10.315999999999997</v>
      </c>
      <c r="V150">
        <f t="shared" si="125"/>
        <v>29.558</v>
      </c>
      <c r="W150" s="156">
        <f t="shared" si="127"/>
        <v>87.354862918622729</v>
      </c>
      <c r="X150"/>
      <c r="Y150"/>
      <c r="Z150"/>
      <c r="AA150"/>
      <c r="AB150"/>
      <c r="AC150">
        <f t="shared" si="124"/>
        <v>14</v>
      </c>
      <c r="AD150">
        <f t="shared" si="124"/>
        <v>17</v>
      </c>
      <c r="AE150">
        <f t="shared" si="124"/>
        <v>17</v>
      </c>
      <c r="AF150">
        <f t="shared" si="124"/>
        <v>15</v>
      </c>
      <c r="AG150">
        <f t="shared" si="124"/>
        <v>14</v>
      </c>
      <c r="AH150">
        <f t="shared" si="124"/>
        <v>13</v>
      </c>
      <c r="AI150">
        <f t="shared" si="124"/>
        <v>13</v>
      </c>
      <c r="AJ150">
        <f t="shared" si="124"/>
        <v>12</v>
      </c>
      <c r="AK150">
        <f t="shared" si="124"/>
        <v>11</v>
      </c>
      <c r="AL150">
        <f t="shared" si="124"/>
        <v>11</v>
      </c>
      <c r="AM150">
        <f t="shared" si="124"/>
        <v>10</v>
      </c>
      <c r="AN150">
        <f t="shared" si="124"/>
        <v>8</v>
      </c>
      <c r="AO150">
        <f t="shared" si="124"/>
        <v>8</v>
      </c>
      <c r="AP150">
        <f t="shared" si="124"/>
        <v>8</v>
      </c>
      <c r="AQ150">
        <f t="shared" si="122"/>
        <v>8</v>
      </c>
      <c r="AR150">
        <f t="shared" si="122"/>
        <v>8</v>
      </c>
      <c r="AS150">
        <f t="shared" si="99"/>
        <v>8</v>
      </c>
      <c r="AT150">
        <f t="shared" si="100"/>
        <v>8</v>
      </c>
      <c r="AU150">
        <f t="shared" si="101"/>
        <v>8</v>
      </c>
      <c r="AV150">
        <f t="shared" si="102"/>
        <v>8</v>
      </c>
      <c r="AW150">
        <f t="shared" si="103"/>
        <v>8</v>
      </c>
      <c r="AX150">
        <f t="shared" si="104"/>
        <v>8</v>
      </c>
      <c r="AY150">
        <f t="shared" si="105"/>
        <v>8</v>
      </c>
      <c r="AZ150">
        <f t="shared" si="72"/>
        <v>8</v>
      </c>
      <c r="BA150">
        <f t="shared" si="73"/>
        <v>8</v>
      </c>
      <c r="BB150">
        <f t="shared" si="74"/>
        <v>8</v>
      </c>
      <c r="BC150">
        <f t="shared" si="75"/>
        <v>8</v>
      </c>
      <c r="BD150">
        <f t="shared" si="76"/>
        <v>8</v>
      </c>
      <c r="BE150">
        <f t="shared" si="77"/>
        <v>8</v>
      </c>
      <c r="BF150">
        <f t="shared" si="78"/>
        <v>8</v>
      </c>
      <c r="BG150">
        <f t="shared" si="79"/>
        <v>8</v>
      </c>
      <c r="BH150">
        <f t="shared" si="80"/>
        <v>8</v>
      </c>
      <c r="BI150">
        <f t="shared" si="81"/>
        <v>8</v>
      </c>
      <c r="BJ150">
        <v>59</v>
      </c>
      <c r="BK150" s="181">
        <f t="shared" si="126"/>
        <v>893</v>
      </c>
      <c r="BL150" s="181">
        <f t="shared" si="126"/>
        <v>1288</v>
      </c>
      <c r="BM150" s="181">
        <f t="shared" si="126"/>
        <v>3116</v>
      </c>
      <c r="BN150" s="181">
        <f t="shared" si="126"/>
        <v>4176.3701492537311</v>
      </c>
      <c r="BO150"/>
    </row>
    <row r="151" spans="1:67">
      <c r="A151" s="4">
        <v>70</v>
      </c>
      <c r="B151" s="1">
        <f>((A151/2)^2+C151^2)^0.5</f>
        <v>39.639951774116369</v>
      </c>
      <c r="C151" s="1">
        <f t="shared" ref="C151:C191" si="128">TAN(J$3*PI()/180)*(A151/2)</f>
        <v>18.609830108151758</v>
      </c>
      <c r="D151" s="4">
        <v>63</v>
      </c>
      <c r="E151" s="4">
        <v>16.75</v>
      </c>
      <c r="F151" s="4">
        <v>30.5</v>
      </c>
      <c r="G151" s="1">
        <v>750</v>
      </c>
      <c r="H151" s="1">
        <v>200</v>
      </c>
      <c r="I151">
        <v>24</v>
      </c>
      <c r="J151">
        <v>24</v>
      </c>
      <c r="K151">
        <v>24</v>
      </c>
      <c r="L151">
        <v>34</v>
      </c>
      <c r="M151">
        <v>24</v>
      </c>
      <c r="N151">
        <v>44</v>
      </c>
      <c r="O151" s="139">
        <f>A151+(8+1/4)/12</f>
        <v>70.6875</v>
      </c>
      <c r="P151" s="139">
        <f t="shared" ref="P151:Q153" si="129">O151</f>
        <v>70.6875</v>
      </c>
      <c r="Q151" s="139">
        <f t="shared" si="129"/>
        <v>70.6875</v>
      </c>
      <c r="R151" s="99">
        <f t="shared" ref="R151:T153" si="130">R150+(R150-R149)</f>
        <v>434.33333333333428</v>
      </c>
      <c r="S151" s="99">
        <f t="shared" si="130"/>
        <v>427.66666666666572</v>
      </c>
      <c r="T151" s="99">
        <f t="shared" si="130"/>
        <v>421</v>
      </c>
      <c r="U151">
        <v>10.92</v>
      </c>
      <c r="V151">
        <v>31.36</v>
      </c>
      <c r="W151" s="156">
        <f t="shared" ref="W151:W164" si="131">W150*(W141/W140)</f>
        <v>87.354862918622729</v>
      </c>
      <c r="X151"/>
      <c r="Y151"/>
      <c r="Z151"/>
      <c r="AA151"/>
      <c r="AB151"/>
      <c r="AC151">
        <v>14</v>
      </c>
      <c r="AD151">
        <v>17</v>
      </c>
      <c r="AE151">
        <v>15</v>
      </c>
      <c r="AF151">
        <v>14</v>
      </c>
      <c r="AG151">
        <v>13</v>
      </c>
      <c r="AH151">
        <v>13</v>
      </c>
      <c r="AI151">
        <v>12</v>
      </c>
      <c r="AJ151">
        <v>11</v>
      </c>
      <c r="AK151">
        <v>11</v>
      </c>
      <c r="AL151">
        <v>10</v>
      </c>
      <c r="AM151">
        <v>8</v>
      </c>
      <c r="AN151">
        <v>8</v>
      </c>
      <c r="AO151">
        <v>8</v>
      </c>
      <c r="AP151">
        <v>8</v>
      </c>
      <c r="AQ151">
        <f t="shared" ref="AQ151:BI151" si="132">AP151</f>
        <v>8</v>
      </c>
      <c r="AR151">
        <f t="shared" si="132"/>
        <v>8</v>
      </c>
      <c r="AS151">
        <f t="shared" si="132"/>
        <v>8</v>
      </c>
      <c r="AT151">
        <f t="shared" si="132"/>
        <v>8</v>
      </c>
      <c r="AU151">
        <f t="shared" si="132"/>
        <v>8</v>
      </c>
      <c r="AV151">
        <f t="shared" si="132"/>
        <v>8</v>
      </c>
      <c r="AW151">
        <f t="shared" si="132"/>
        <v>8</v>
      </c>
      <c r="AX151">
        <f t="shared" si="132"/>
        <v>8</v>
      </c>
      <c r="AY151">
        <f t="shared" si="132"/>
        <v>8</v>
      </c>
      <c r="AZ151">
        <f t="shared" si="132"/>
        <v>8</v>
      </c>
      <c r="BA151">
        <f t="shared" si="132"/>
        <v>8</v>
      </c>
      <c r="BB151">
        <f t="shared" si="132"/>
        <v>8</v>
      </c>
      <c r="BC151">
        <f t="shared" si="132"/>
        <v>8</v>
      </c>
      <c r="BD151">
        <f t="shared" si="132"/>
        <v>8</v>
      </c>
      <c r="BE151">
        <f t="shared" si="132"/>
        <v>8</v>
      </c>
      <c r="BF151">
        <f t="shared" si="132"/>
        <v>8</v>
      </c>
      <c r="BG151">
        <f t="shared" si="132"/>
        <v>8</v>
      </c>
      <c r="BH151">
        <f t="shared" si="132"/>
        <v>8</v>
      </c>
      <c r="BI151">
        <f t="shared" si="132"/>
        <v>8</v>
      </c>
      <c r="BJ151">
        <v>60</v>
      </c>
      <c r="BK151" s="181">
        <f t="shared" si="126"/>
        <v>906</v>
      </c>
      <c r="BL151" s="181">
        <f t="shared" si="126"/>
        <v>1307</v>
      </c>
      <c r="BM151" s="181">
        <f t="shared" si="126"/>
        <v>3164</v>
      </c>
      <c r="BN151" s="181">
        <f t="shared" si="126"/>
        <v>4240.7044776119401</v>
      </c>
      <c r="BO151"/>
    </row>
    <row r="152" spans="1:67" s="167" customFormat="1">
      <c r="A152" s="167">
        <v>71</v>
      </c>
      <c r="B152" s="1">
        <f t="shared" ref="B152:B191" si="133">((A152/2)^2+C152^2)^0.5</f>
        <v>40.206236799460889</v>
      </c>
      <c r="C152" s="1">
        <f t="shared" si="128"/>
        <v>18.875684823982496</v>
      </c>
      <c r="D152" s="4">
        <v>64</v>
      </c>
      <c r="E152" s="167">
        <f t="shared" ref="E152:E191" si="134">E151+(E151-E150)</f>
        <v>16.813636363636341</v>
      </c>
      <c r="F152" s="167">
        <f t="shared" ref="F152:F191" si="135">F151+(F151-F150)</f>
        <v>30.599999999999923</v>
      </c>
      <c r="G152" s="167">
        <f t="shared" ref="G152:G191" si="136">G151+(G151-G150)</f>
        <v>754.54545454545666</v>
      </c>
      <c r="H152" s="167">
        <f t="shared" ref="H152:H191" si="137">H151+(H151-H150)</f>
        <v>201.27272727272685</v>
      </c>
      <c r="I152" s="167">
        <f t="shared" ref="I152:I191" si="138">I151+(I151-I150)</f>
        <v>24</v>
      </c>
      <c r="J152" s="167">
        <f t="shared" ref="J152:J191" si="139">J151+(J151-J150)</f>
        <v>24</v>
      </c>
      <c r="K152" s="167">
        <f t="shared" ref="K152:K191" si="140">K151+(K151-K150)</f>
        <v>24</v>
      </c>
      <c r="L152" s="167">
        <f t="shared" ref="L152:L191" si="141">L151+(L151-L150)</f>
        <v>34</v>
      </c>
      <c r="M152" s="167">
        <f t="shared" ref="M152:M191" si="142">M151+(M151-M150)</f>
        <v>24</v>
      </c>
      <c r="N152">
        <v>44</v>
      </c>
      <c r="O152" s="168">
        <f t="shared" ref="O152:O191" si="143">O151+(O151-O150)</f>
        <v>71.683333333333309</v>
      </c>
      <c r="P152" s="168">
        <f t="shared" si="129"/>
        <v>71.683333333333309</v>
      </c>
      <c r="Q152" s="167">
        <f t="shared" si="129"/>
        <v>71.683333333333309</v>
      </c>
      <c r="R152" s="99">
        <f t="shared" si="130"/>
        <v>440.66666666666771</v>
      </c>
      <c r="S152" s="99">
        <f t="shared" si="130"/>
        <v>433.83333333333229</v>
      </c>
      <c r="T152" s="99">
        <f t="shared" si="130"/>
        <v>427</v>
      </c>
      <c r="U152">
        <f>U151+(U$161-U$151)/10</f>
        <v>11.275</v>
      </c>
      <c r="V152">
        <f>V151+(V$161-V$151)/10</f>
        <v>32.441000000000003</v>
      </c>
      <c r="W152" s="156">
        <f t="shared" si="131"/>
        <v>93.026718946988282</v>
      </c>
      <c r="X152"/>
      <c r="Y152"/>
      <c r="Z152"/>
      <c r="AA152"/>
      <c r="AB152"/>
      <c r="AC152" s="167">
        <f t="shared" ref="AC152:AC191" si="144">IF(AC151=AC135-1,AC151,AC151-1)</f>
        <v>14</v>
      </c>
      <c r="AD152" s="167">
        <f t="shared" ref="AD152:AD191" si="145">IF(AD151=AD135-1,AD151,AD151-1)</f>
        <v>16</v>
      </c>
      <c r="AE152" s="167">
        <f t="shared" ref="AE152:AE167" si="146">IF(AE151=AE135-2,AE151,AE151-1)</f>
        <v>15</v>
      </c>
      <c r="AF152" s="167">
        <f t="shared" ref="AF152:AF191" si="147">IF(AF151=AF135-1,AF151,AF151-1)</f>
        <v>14</v>
      </c>
      <c r="AG152" s="167">
        <f t="shared" ref="AG152:AG191" si="148">IF(AG151=AG135-1,AG151,AG151-1)</f>
        <v>13</v>
      </c>
      <c r="AH152" s="167">
        <f t="shared" ref="AH152:AH191" si="149">IF(AH151=AH135-1,AH151,AH151-1)</f>
        <v>12</v>
      </c>
      <c r="AI152" s="167">
        <f t="shared" ref="AI152:AI191" si="150">IF(AI151=AI135-1,AI151,AI151-1)</f>
        <v>12</v>
      </c>
      <c r="AJ152" s="167">
        <f t="shared" ref="AJ152:AJ191" si="151">IF(AJ151=AJ135-1,AJ151,AJ151-1)</f>
        <v>11</v>
      </c>
      <c r="AK152" s="167">
        <f t="shared" ref="AK152:AK191" si="152">IF(AK151=AK135-1,AK151,AK151-1)</f>
        <v>10</v>
      </c>
      <c r="AL152" s="167">
        <f t="shared" ref="AL152:AL191" si="153">IF(AL151=AL135-1,AL151,AL151-1)</f>
        <v>10</v>
      </c>
      <c r="AM152" s="167">
        <f t="shared" ref="AM152:AM167" si="154">IF(AM151=AM135-2,AM151,AM151-1)</f>
        <v>8</v>
      </c>
      <c r="AN152">
        <v>8</v>
      </c>
      <c r="AO152">
        <v>8</v>
      </c>
      <c r="AP152">
        <v>8</v>
      </c>
      <c r="AQ152">
        <f t="shared" ref="AQ152:AQ191" si="155">AP152</f>
        <v>8</v>
      </c>
      <c r="AR152">
        <f t="shared" ref="AR152:AR191" si="156">AQ152</f>
        <v>8</v>
      </c>
      <c r="AS152">
        <f t="shared" ref="AS152:AS191" si="157">AR152</f>
        <v>8</v>
      </c>
      <c r="AT152">
        <f t="shared" ref="AT152:AT191" si="158">AS152</f>
        <v>8</v>
      </c>
      <c r="AU152">
        <f t="shared" ref="AU152:AU191" si="159">AT152</f>
        <v>8</v>
      </c>
      <c r="AV152">
        <f t="shared" ref="AV152:AV191" si="160">AU152</f>
        <v>8</v>
      </c>
      <c r="AW152">
        <f t="shared" ref="AW152:AW191" si="161">AV152</f>
        <v>8</v>
      </c>
      <c r="AX152">
        <f t="shared" ref="AX152:AX191" si="162">AW152</f>
        <v>8</v>
      </c>
      <c r="AY152">
        <f t="shared" ref="AY152:AY191" si="163">AX152</f>
        <v>8</v>
      </c>
      <c r="AZ152">
        <f t="shared" ref="AZ152:BI152" si="164">AY152</f>
        <v>8</v>
      </c>
      <c r="BA152">
        <f t="shared" si="164"/>
        <v>8</v>
      </c>
      <c r="BB152">
        <f t="shared" si="164"/>
        <v>8</v>
      </c>
      <c r="BC152">
        <f t="shared" si="164"/>
        <v>8</v>
      </c>
      <c r="BD152">
        <f t="shared" si="164"/>
        <v>8</v>
      </c>
      <c r="BE152">
        <f t="shared" si="164"/>
        <v>8</v>
      </c>
      <c r="BF152">
        <f t="shared" si="164"/>
        <v>8</v>
      </c>
      <c r="BG152">
        <f t="shared" si="164"/>
        <v>8</v>
      </c>
      <c r="BH152">
        <f t="shared" si="164"/>
        <v>8</v>
      </c>
      <c r="BI152">
        <f t="shared" si="164"/>
        <v>8</v>
      </c>
      <c r="BJ152">
        <v>61</v>
      </c>
      <c r="BK152" s="181">
        <f t="shared" si="126"/>
        <v>919</v>
      </c>
      <c r="BL152" s="181">
        <f t="shared" si="126"/>
        <v>1326</v>
      </c>
      <c r="BM152" s="181">
        <f t="shared" si="126"/>
        <v>3212</v>
      </c>
      <c r="BN152" s="181">
        <f t="shared" si="126"/>
        <v>4305.038805970149</v>
      </c>
      <c r="BO152"/>
    </row>
    <row r="153" spans="1:67">
      <c r="A153" s="4">
        <v>72</v>
      </c>
      <c r="B153" s="1">
        <f t="shared" si="133"/>
        <v>40.772521824805409</v>
      </c>
      <c r="C153" s="1">
        <f t="shared" si="128"/>
        <v>19.141539539813238</v>
      </c>
      <c r="D153" s="4">
        <v>65</v>
      </c>
      <c r="E153" s="167">
        <f t="shared" si="134"/>
        <v>16.877272727272683</v>
      </c>
      <c r="F153" s="167">
        <f t="shared" si="135"/>
        <v>30.699999999999847</v>
      </c>
      <c r="G153" s="167">
        <f t="shared" si="136"/>
        <v>759.09090909091333</v>
      </c>
      <c r="H153" s="167">
        <f t="shared" si="137"/>
        <v>202.54545454545371</v>
      </c>
      <c r="I153" s="167">
        <f t="shared" si="138"/>
        <v>24</v>
      </c>
      <c r="J153" s="167">
        <f t="shared" si="139"/>
        <v>24</v>
      </c>
      <c r="K153" s="167">
        <f t="shared" si="140"/>
        <v>24</v>
      </c>
      <c r="L153" s="167">
        <f t="shared" si="141"/>
        <v>34</v>
      </c>
      <c r="M153" s="167">
        <f t="shared" si="142"/>
        <v>24</v>
      </c>
      <c r="N153">
        <v>44</v>
      </c>
      <c r="O153" s="168">
        <f t="shared" si="143"/>
        <v>72.679166666666617</v>
      </c>
      <c r="P153" s="168">
        <f t="shared" si="129"/>
        <v>72.679166666666617</v>
      </c>
      <c r="Q153" s="167">
        <f t="shared" si="129"/>
        <v>72.679166666666617</v>
      </c>
      <c r="R153" s="99">
        <f t="shared" si="130"/>
        <v>447.00000000000114</v>
      </c>
      <c r="S153" s="99">
        <f t="shared" si="130"/>
        <v>439.99999999999886</v>
      </c>
      <c r="T153" s="99">
        <f t="shared" si="130"/>
        <v>433</v>
      </c>
      <c r="U153">
        <f t="shared" ref="U153:V160" si="165">U152+(U$161-U$151)/10</f>
        <v>11.63</v>
      </c>
      <c r="V153">
        <f t="shared" si="165"/>
        <v>33.522000000000006</v>
      </c>
      <c r="W153" s="156">
        <f t="shared" si="131"/>
        <v>98.698574975353836</v>
      </c>
      <c r="X153"/>
      <c r="Y153"/>
      <c r="Z153"/>
      <c r="AA153"/>
      <c r="AB153"/>
      <c r="AC153" s="167">
        <f t="shared" si="144"/>
        <v>14</v>
      </c>
      <c r="AD153" s="167">
        <f t="shared" si="145"/>
        <v>16</v>
      </c>
      <c r="AE153" s="167">
        <f t="shared" si="146"/>
        <v>15</v>
      </c>
      <c r="AF153" s="167">
        <f t="shared" si="147"/>
        <v>14</v>
      </c>
      <c r="AG153" s="167">
        <f t="shared" si="148"/>
        <v>13</v>
      </c>
      <c r="AH153" s="167">
        <f t="shared" si="149"/>
        <v>12</v>
      </c>
      <c r="AI153" s="167">
        <f t="shared" si="150"/>
        <v>12</v>
      </c>
      <c r="AJ153" s="167">
        <f t="shared" si="151"/>
        <v>11</v>
      </c>
      <c r="AK153" s="167">
        <f t="shared" si="152"/>
        <v>10</v>
      </c>
      <c r="AL153" s="167">
        <f t="shared" si="153"/>
        <v>10</v>
      </c>
      <c r="AM153" s="167">
        <f t="shared" si="154"/>
        <v>8</v>
      </c>
      <c r="AN153">
        <v>8</v>
      </c>
      <c r="AO153">
        <v>8</v>
      </c>
      <c r="AP153">
        <v>8</v>
      </c>
      <c r="AQ153">
        <f t="shared" si="155"/>
        <v>8</v>
      </c>
      <c r="AR153">
        <f t="shared" si="156"/>
        <v>8</v>
      </c>
      <c r="AS153">
        <f t="shared" si="157"/>
        <v>8</v>
      </c>
      <c r="AT153">
        <f t="shared" si="158"/>
        <v>8</v>
      </c>
      <c r="AU153">
        <f t="shared" si="159"/>
        <v>8</v>
      </c>
      <c r="AV153">
        <f t="shared" si="160"/>
        <v>8</v>
      </c>
      <c r="AW153">
        <f t="shared" si="161"/>
        <v>8</v>
      </c>
      <c r="AX153">
        <f t="shared" si="162"/>
        <v>8</v>
      </c>
      <c r="AY153">
        <f t="shared" si="163"/>
        <v>8</v>
      </c>
      <c r="AZ153">
        <f t="shared" ref="AZ153:BI153" si="166">AY153</f>
        <v>8</v>
      </c>
      <c r="BA153">
        <f t="shared" si="166"/>
        <v>8</v>
      </c>
      <c r="BB153">
        <f t="shared" si="166"/>
        <v>8</v>
      </c>
      <c r="BC153">
        <f t="shared" si="166"/>
        <v>8</v>
      </c>
      <c r="BD153">
        <f t="shared" si="166"/>
        <v>8</v>
      </c>
      <c r="BE153">
        <f t="shared" si="166"/>
        <v>8</v>
      </c>
      <c r="BF153">
        <f t="shared" si="166"/>
        <v>8</v>
      </c>
      <c r="BG153">
        <f t="shared" si="166"/>
        <v>8</v>
      </c>
      <c r="BH153">
        <f t="shared" si="166"/>
        <v>8</v>
      </c>
      <c r="BI153">
        <f t="shared" si="166"/>
        <v>8</v>
      </c>
      <c r="BJ153">
        <v>62</v>
      </c>
      <c r="BK153" s="181">
        <f t="shared" si="126"/>
        <v>932</v>
      </c>
      <c r="BL153" s="181">
        <f t="shared" si="126"/>
        <v>1345</v>
      </c>
      <c r="BM153" s="181">
        <f t="shared" si="126"/>
        <v>3260</v>
      </c>
      <c r="BN153" s="181">
        <f t="shared" si="126"/>
        <v>4369.373134328358</v>
      </c>
      <c r="BO153"/>
    </row>
    <row r="154" spans="1:67">
      <c r="A154" s="4">
        <v>73</v>
      </c>
      <c r="B154" s="1">
        <f t="shared" si="133"/>
        <v>41.338806850149929</v>
      </c>
      <c r="C154" s="1">
        <f t="shared" si="128"/>
        <v>19.407394255643975</v>
      </c>
      <c r="D154" s="4">
        <v>66</v>
      </c>
      <c r="E154" s="167">
        <f t="shared" si="134"/>
        <v>16.940909090909024</v>
      </c>
      <c r="F154" s="167">
        <f t="shared" si="135"/>
        <v>30.79999999999977</v>
      </c>
      <c r="G154" s="167">
        <f t="shared" si="136"/>
        <v>763.63636363636999</v>
      </c>
      <c r="H154" s="167">
        <f t="shared" si="137"/>
        <v>203.81818181818056</v>
      </c>
      <c r="I154" s="167">
        <f t="shared" si="138"/>
        <v>24</v>
      </c>
      <c r="J154" s="167">
        <f t="shared" si="139"/>
        <v>24</v>
      </c>
      <c r="K154" s="167">
        <f t="shared" si="140"/>
        <v>24</v>
      </c>
      <c r="L154" s="167">
        <f t="shared" si="141"/>
        <v>34</v>
      </c>
      <c r="M154" s="167">
        <f t="shared" si="142"/>
        <v>24</v>
      </c>
      <c r="N154">
        <v>44</v>
      </c>
      <c r="O154" s="168">
        <f t="shared" si="143"/>
        <v>73.674999999999926</v>
      </c>
      <c r="P154" s="168">
        <f t="shared" ref="P154:Q191" si="167">O154</f>
        <v>73.674999999999926</v>
      </c>
      <c r="Q154" s="167">
        <f t="shared" si="167"/>
        <v>73.674999999999926</v>
      </c>
      <c r="R154" s="99">
        <f t="shared" ref="R154:T154" si="168">R153+(R153-R152)</f>
        <v>453.33333333333456</v>
      </c>
      <c r="S154" s="99">
        <f t="shared" si="168"/>
        <v>446.16666666666544</v>
      </c>
      <c r="T154" s="99">
        <f t="shared" si="168"/>
        <v>439</v>
      </c>
      <c r="U154">
        <f t="shared" si="165"/>
        <v>11.985000000000001</v>
      </c>
      <c r="V154">
        <f t="shared" si="165"/>
        <v>34.603000000000009</v>
      </c>
      <c r="W154" s="156">
        <f t="shared" si="131"/>
        <v>104.37043100371937</v>
      </c>
      <c r="X154"/>
      <c r="Y154"/>
      <c r="Z154"/>
      <c r="AA154"/>
      <c r="AB154"/>
      <c r="AC154" s="167">
        <f t="shared" si="144"/>
        <v>14</v>
      </c>
      <c r="AD154" s="167">
        <f t="shared" si="145"/>
        <v>16</v>
      </c>
      <c r="AE154" s="167">
        <f t="shared" si="146"/>
        <v>15</v>
      </c>
      <c r="AF154" s="167">
        <f t="shared" si="147"/>
        <v>14</v>
      </c>
      <c r="AG154" s="167">
        <f t="shared" si="148"/>
        <v>13</v>
      </c>
      <c r="AH154" s="167">
        <f t="shared" si="149"/>
        <v>12</v>
      </c>
      <c r="AI154" s="167">
        <f t="shared" si="150"/>
        <v>12</v>
      </c>
      <c r="AJ154" s="167">
        <f t="shared" si="151"/>
        <v>11</v>
      </c>
      <c r="AK154" s="167">
        <f t="shared" si="152"/>
        <v>10</v>
      </c>
      <c r="AL154" s="167">
        <f t="shared" si="153"/>
        <v>10</v>
      </c>
      <c r="AM154" s="167">
        <f t="shared" si="154"/>
        <v>8</v>
      </c>
      <c r="AN154">
        <v>8</v>
      </c>
      <c r="AO154">
        <v>8</v>
      </c>
      <c r="AP154">
        <v>8</v>
      </c>
      <c r="AQ154">
        <f t="shared" si="155"/>
        <v>8</v>
      </c>
      <c r="AR154">
        <f t="shared" si="156"/>
        <v>8</v>
      </c>
      <c r="AS154">
        <f t="shared" si="157"/>
        <v>8</v>
      </c>
      <c r="AT154">
        <f t="shared" si="158"/>
        <v>8</v>
      </c>
      <c r="AU154">
        <f t="shared" si="159"/>
        <v>8</v>
      </c>
      <c r="AV154">
        <f t="shared" si="160"/>
        <v>8</v>
      </c>
      <c r="AW154">
        <f t="shared" si="161"/>
        <v>8</v>
      </c>
      <c r="AX154">
        <f t="shared" si="162"/>
        <v>8</v>
      </c>
      <c r="AY154">
        <f t="shared" si="163"/>
        <v>8</v>
      </c>
      <c r="AZ154">
        <f t="shared" ref="AZ154:BI154" si="169">AY154</f>
        <v>8</v>
      </c>
      <c r="BA154">
        <f t="shared" si="169"/>
        <v>8</v>
      </c>
      <c r="BB154">
        <f t="shared" si="169"/>
        <v>8</v>
      </c>
      <c r="BC154">
        <f t="shared" si="169"/>
        <v>8</v>
      </c>
      <c r="BD154">
        <f t="shared" si="169"/>
        <v>8</v>
      </c>
      <c r="BE154">
        <f t="shared" si="169"/>
        <v>8</v>
      </c>
      <c r="BF154">
        <f t="shared" si="169"/>
        <v>8</v>
      </c>
      <c r="BG154">
        <f t="shared" si="169"/>
        <v>8</v>
      </c>
      <c r="BH154">
        <f t="shared" si="169"/>
        <v>8</v>
      </c>
      <c r="BI154">
        <f t="shared" si="169"/>
        <v>8</v>
      </c>
      <c r="BJ154">
        <v>63</v>
      </c>
      <c r="BK154" s="181">
        <f t="shared" si="126"/>
        <v>945</v>
      </c>
      <c r="BL154" s="181">
        <f t="shared" si="126"/>
        <v>1364</v>
      </c>
      <c r="BM154" s="181">
        <f t="shared" si="126"/>
        <v>3308</v>
      </c>
      <c r="BN154" s="181">
        <f t="shared" si="126"/>
        <v>4433.7074626865669</v>
      </c>
      <c r="BO154"/>
    </row>
    <row r="155" spans="1:67">
      <c r="A155" s="4">
        <v>74</v>
      </c>
      <c r="B155" s="1">
        <f t="shared" si="133"/>
        <v>41.905091875494449</v>
      </c>
      <c r="C155" s="1">
        <f t="shared" si="128"/>
        <v>19.673248971474713</v>
      </c>
      <c r="D155" s="4">
        <v>67</v>
      </c>
      <c r="E155" s="167">
        <f t="shared" si="134"/>
        <v>17.004545454545365</v>
      </c>
      <c r="F155" s="167">
        <f t="shared" si="135"/>
        <v>30.899999999999693</v>
      </c>
      <c r="G155" s="167">
        <f t="shared" si="136"/>
        <v>768.18181818182666</v>
      </c>
      <c r="H155" s="167">
        <f t="shared" si="137"/>
        <v>205.09090909090742</v>
      </c>
      <c r="I155" s="167">
        <f t="shared" si="138"/>
        <v>24</v>
      </c>
      <c r="J155" s="167">
        <f t="shared" si="139"/>
        <v>24</v>
      </c>
      <c r="K155" s="167">
        <f t="shared" si="140"/>
        <v>24</v>
      </c>
      <c r="L155" s="167">
        <f t="shared" si="141"/>
        <v>34</v>
      </c>
      <c r="M155" s="167">
        <f t="shared" si="142"/>
        <v>24</v>
      </c>
      <c r="N155">
        <v>44</v>
      </c>
      <c r="O155" s="168">
        <f t="shared" si="143"/>
        <v>74.670833333333235</v>
      </c>
      <c r="P155" s="168">
        <f t="shared" si="167"/>
        <v>74.670833333333235</v>
      </c>
      <c r="Q155" s="167">
        <f t="shared" si="167"/>
        <v>74.670833333333235</v>
      </c>
      <c r="R155" s="99">
        <f t="shared" ref="R155:T155" si="170">R154+(R154-R153)</f>
        <v>459.66666666666799</v>
      </c>
      <c r="S155" s="99">
        <f t="shared" si="170"/>
        <v>452.33333333333201</v>
      </c>
      <c r="T155" s="99">
        <f t="shared" si="170"/>
        <v>445</v>
      </c>
      <c r="U155">
        <f t="shared" si="165"/>
        <v>12.340000000000002</v>
      </c>
      <c r="V155">
        <f t="shared" si="165"/>
        <v>35.684000000000012</v>
      </c>
      <c r="W155" s="156">
        <f t="shared" si="131"/>
        <v>110.04228703208494</v>
      </c>
      <c r="X155"/>
      <c r="Y155"/>
      <c r="Z155"/>
      <c r="AA155"/>
      <c r="AB155"/>
      <c r="AC155" s="167">
        <f t="shared" si="144"/>
        <v>14</v>
      </c>
      <c r="AD155" s="167">
        <f t="shared" si="145"/>
        <v>16</v>
      </c>
      <c r="AE155" s="167">
        <f t="shared" si="146"/>
        <v>15</v>
      </c>
      <c r="AF155" s="167">
        <f t="shared" si="147"/>
        <v>14</v>
      </c>
      <c r="AG155" s="167">
        <f t="shared" si="148"/>
        <v>13</v>
      </c>
      <c r="AH155" s="167">
        <f t="shared" si="149"/>
        <v>12</v>
      </c>
      <c r="AI155" s="167">
        <f t="shared" si="150"/>
        <v>12</v>
      </c>
      <c r="AJ155" s="167">
        <f t="shared" si="151"/>
        <v>11</v>
      </c>
      <c r="AK155" s="167">
        <f t="shared" si="152"/>
        <v>10</v>
      </c>
      <c r="AL155" s="167">
        <f t="shared" si="153"/>
        <v>10</v>
      </c>
      <c r="AM155" s="167">
        <f t="shared" si="154"/>
        <v>8</v>
      </c>
      <c r="AN155">
        <v>8</v>
      </c>
      <c r="AO155">
        <v>8</v>
      </c>
      <c r="AP155">
        <v>8</v>
      </c>
      <c r="AQ155">
        <f t="shared" si="155"/>
        <v>8</v>
      </c>
      <c r="AR155">
        <f t="shared" si="156"/>
        <v>8</v>
      </c>
      <c r="AS155">
        <f t="shared" si="157"/>
        <v>8</v>
      </c>
      <c r="AT155">
        <f t="shared" si="158"/>
        <v>8</v>
      </c>
      <c r="AU155">
        <f t="shared" si="159"/>
        <v>8</v>
      </c>
      <c r="AV155">
        <f t="shared" si="160"/>
        <v>8</v>
      </c>
      <c r="AW155">
        <f t="shared" si="161"/>
        <v>8</v>
      </c>
      <c r="AX155">
        <f t="shared" si="162"/>
        <v>8</v>
      </c>
      <c r="AY155">
        <f t="shared" si="163"/>
        <v>8</v>
      </c>
      <c r="AZ155">
        <f t="shared" ref="AZ155:BI155" si="171">AY155</f>
        <v>8</v>
      </c>
      <c r="BA155">
        <f t="shared" si="171"/>
        <v>8</v>
      </c>
      <c r="BB155">
        <f t="shared" si="171"/>
        <v>8</v>
      </c>
      <c r="BC155">
        <f t="shared" si="171"/>
        <v>8</v>
      </c>
      <c r="BD155">
        <f t="shared" si="171"/>
        <v>8</v>
      </c>
      <c r="BE155">
        <f t="shared" si="171"/>
        <v>8</v>
      </c>
      <c r="BF155">
        <f t="shared" si="171"/>
        <v>8</v>
      </c>
      <c r="BG155">
        <f t="shared" si="171"/>
        <v>8</v>
      </c>
      <c r="BH155">
        <f t="shared" si="171"/>
        <v>8</v>
      </c>
      <c r="BI155">
        <f t="shared" si="171"/>
        <v>8</v>
      </c>
      <c r="BJ155">
        <v>64</v>
      </c>
      <c r="BK155" s="181">
        <f t="shared" si="126"/>
        <v>958</v>
      </c>
      <c r="BL155" s="181">
        <f t="shared" si="126"/>
        <v>1383</v>
      </c>
      <c r="BM155" s="181">
        <f t="shared" si="126"/>
        <v>3356</v>
      </c>
      <c r="BN155" s="181">
        <f t="shared" si="126"/>
        <v>4498.0417910447759</v>
      </c>
      <c r="BO155"/>
    </row>
    <row r="156" spans="1:67">
      <c r="A156" s="4">
        <v>75</v>
      </c>
      <c r="B156" s="1">
        <f t="shared" si="133"/>
        <v>42.471376900838969</v>
      </c>
      <c r="C156" s="1">
        <f t="shared" si="128"/>
        <v>19.939103687305455</v>
      </c>
      <c r="D156" s="4">
        <v>68</v>
      </c>
      <c r="E156" s="167">
        <f t="shared" si="134"/>
        <v>17.068181818181706</v>
      </c>
      <c r="F156" s="167">
        <f t="shared" si="135"/>
        <v>30.999999999999616</v>
      </c>
      <c r="G156" s="167">
        <f t="shared" si="136"/>
        <v>772.72727272728332</v>
      </c>
      <c r="H156" s="167">
        <f t="shared" si="137"/>
        <v>206.36363636363427</v>
      </c>
      <c r="I156" s="167">
        <f t="shared" si="138"/>
        <v>24</v>
      </c>
      <c r="J156" s="167">
        <f t="shared" si="139"/>
        <v>24</v>
      </c>
      <c r="K156" s="167">
        <f t="shared" si="140"/>
        <v>24</v>
      </c>
      <c r="L156" s="167">
        <f t="shared" si="141"/>
        <v>34</v>
      </c>
      <c r="M156" s="167">
        <f t="shared" si="142"/>
        <v>24</v>
      </c>
      <c r="N156">
        <v>44</v>
      </c>
      <c r="O156" s="168">
        <f t="shared" si="143"/>
        <v>75.666666666666544</v>
      </c>
      <c r="P156" s="168">
        <f t="shared" si="167"/>
        <v>75.666666666666544</v>
      </c>
      <c r="Q156" s="167">
        <f t="shared" si="167"/>
        <v>75.666666666666544</v>
      </c>
      <c r="R156" s="99">
        <f t="shared" ref="R156:T156" si="172">R155+(R155-R154)</f>
        <v>466.00000000000142</v>
      </c>
      <c r="S156" s="99">
        <f t="shared" si="172"/>
        <v>458.49999999999858</v>
      </c>
      <c r="T156" s="99">
        <f t="shared" si="172"/>
        <v>451</v>
      </c>
      <c r="U156">
        <f t="shared" si="165"/>
        <v>12.695000000000002</v>
      </c>
      <c r="V156">
        <f t="shared" si="165"/>
        <v>36.765000000000015</v>
      </c>
      <c r="W156" s="156">
        <f t="shared" si="131"/>
        <v>115.7141430604505</v>
      </c>
      <c r="X156"/>
      <c r="Y156"/>
      <c r="Z156"/>
      <c r="AA156"/>
      <c r="AB156"/>
      <c r="AC156" s="167">
        <f t="shared" si="144"/>
        <v>14</v>
      </c>
      <c r="AD156" s="167">
        <f t="shared" si="145"/>
        <v>16</v>
      </c>
      <c r="AE156" s="167">
        <f t="shared" si="146"/>
        <v>15</v>
      </c>
      <c r="AF156" s="167">
        <f t="shared" si="147"/>
        <v>14</v>
      </c>
      <c r="AG156" s="167">
        <f t="shared" si="148"/>
        <v>13</v>
      </c>
      <c r="AH156" s="167">
        <f t="shared" si="149"/>
        <v>12</v>
      </c>
      <c r="AI156" s="167">
        <f t="shared" si="150"/>
        <v>12</v>
      </c>
      <c r="AJ156" s="167">
        <f t="shared" si="151"/>
        <v>11</v>
      </c>
      <c r="AK156" s="167">
        <f t="shared" si="152"/>
        <v>10</v>
      </c>
      <c r="AL156" s="167">
        <f t="shared" si="153"/>
        <v>10</v>
      </c>
      <c r="AM156" s="167">
        <f t="shared" si="154"/>
        <v>8</v>
      </c>
      <c r="AN156">
        <v>8</v>
      </c>
      <c r="AO156">
        <v>8</v>
      </c>
      <c r="AP156">
        <v>8</v>
      </c>
      <c r="AQ156">
        <f t="shared" si="155"/>
        <v>8</v>
      </c>
      <c r="AR156">
        <f t="shared" si="156"/>
        <v>8</v>
      </c>
      <c r="AS156">
        <f t="shared" si="157"/>
        <v>8</v>
      </c>
      <c r="AT156">
        <f t="shared" si="158"/>
        <v>8</v>
      </c>
      <c r="AU156">
        <f t="shared" si="159"/>
        <v>8</v>
      </c>
      <c r="AV156">
        <f t="shared" si="160"/>
        <v>8</v>
      </c>
      <c r="AW156">
        <f t="shared" si="161"/>
        <v>8</v>
      </c>
      <c r="AX156">
        <f t="shared" si="162"/>
        <v>8</v>
      </c>
      <c r="AY156">
        <f t="shared" si="163"/>
        <v>8</v>
      </c>
      <c r="AZ156">
        <f t="shared" ref="AZ156:BI156" si="173">AY156</f>
        <v>8</v>
      </c>
      <c r="BA156">
        <f t="shared" si="173"/>
        <v>8</v>
      </c>
      <c r="BB156">
        <f t="shared" si="173"/>
        <v>8</v>
      </c>
      <c r="BC156">
        <f t="shared" si="173"/>
        <v>8</v>
      </c>
      <c r="BD156">
        <f t="shared" si="173"/>
        <v>8</v>
      </c>
      <c r="BE156">
        <f t="shared" si="173"/>
        <v>8</v>
      </c>
      <c r="BF156">
        <f t="shared" si="173"/>
        <v>8</v>
      </c>
      <c r="BG156">
        <f t="shared" si="173"/>
        <v>8</v>
      </c>
      <c r="BH156">
        <f t="shared" si="173"/>
        <v>8</v>
      </c>
      <c r="BI156">
        <f t="shared" si="173"/>
        <v>8</v>
      </c>
      <c r="BJ156">
        <v>65</v>
      </c>
      <c r="BK156" s="181">
        <f t="shared" si="126"/>
        <v>971</v>
      </c>
      <c r="BL156" s="181">
        <f t="shared" si="126"/>
        <v>1402</v>
      </c>
      <c r="BM156" s="181">
        <f t="shared" si="126"/>
        <v>3404</v>
      </c>
      <c r="BN156" s="181">
        <f t="shared" si="126"/>
        <v>4562.3761194029848</v>
      </c>
      <c r="BO156"/>
    </row>
    <row r="157" spans="1:67">
      <c r="A157" s="4">
        <v>76</v>
      </c>
      <c r="B157" s="1">
        <f t="shared" si="133"/>
        <v>43.037661926183489</v>
      </c>
      <c r="C157" s="1">
        <f t="shared" si="128"/>
        <v>20.204958403136192</v>
      </c>
      <c r="D157" s="4">
        <v>69</v>
      </c>
      <c r="E157" s="167">
        <f t="shared" si="134"/>
        <v>17.131818181818048</v>
      </c>
      <c r="F157" s="167">
        <f t="shared" si="135"/>
        <v>31.09999999999954</v>
      </c>
      <c r="G157" s="167">
        <f t="shared" si="136"/>
        <v>777.27272727273998</v>
      </c>
      <c r="H157" s="167">
        <f t="shared" si="137"/>
        <v>207.63636363636112</v>
      </c>
      <c r="I157" s="167">
        <f t="shared" si="138"/>
        <v>24</v>
      </c>
      <c r="J157" s="167">
        <f t="shared" si="139"/>
        <v>24</v>
      </c>
      <c r="K157" s="167">
        <f t="shared" si="140"/>
        <v>24</v>
      </c>
      <c r="L157" s="167">
        <f t="shared" si="141"/>
        <v>34</v>
      </c>
      <c r="M157" s="167">
        <f t="shared" si="142"/>
        <v>24</v>
      </c>
      <c r="N157">
        <v>44</v>
      </c>
      <c r="O157" s="168">
        <f t="shared" si="143"/>
        <v>76.662499999999852</v>
      </c>
      <c r="P157" s="168">
        <f t="shared" si="167"/>
        <v>76.662499999999852</v>
      </c>
      <c r="Q157" s="167">
        <f t="shared" si="167"/>
        <v>76.662499999999852</v>
      </c>
      <c r="R157" s="99">
        <f t="shared" ref="R157:T157" si="174">R156+(R156-R155)</f>
        <v>472.33333333333485</v>
      </c>
      <c r="S157" s="99">
        <f t="shared" si="174"/>
        <v>464.66666666666515</v>
      </c>
      <c r="T157" s="99">
        <f t="shared" si="174"/>
        <v>457</v>
      </c>
      <c r="U157">
        <f t="shared" si="165"/>
        <v>13.050000000000002</v>
      </c>
      <c r="V157">
        <f t="shared" si="165"/>
        <v>37.846000000000018</v>
      </c>
      <c r="W157" s="156">
        <f t="shared" si="131"/>
        <v>121.38599908881605</v>
      </c>
      <c r="X157"/>
      <c r="Y157"/>
      <c r="Z157"/>
      <c r="AA157"/>
      <c r="AB157"/>
      <c r="AC157" s="167">
        <f t="shared" si="144"/>
        <v>14</v>
      </c>
      <c r="AD157" s="167">
        <f t="shared" si="145"/>
        <v>16</v>
      </c>
      <c r="AE157" s="167">
        <f t="shared" si="146"/>
        <v>15</v>
      </c>
      <c r="AF157" s="167">
        <f t="shared" si="147"/>
        <v>14</v>
      </c>
      <c r="AG157" s="167">
        <f t="shared" si="148"/>
        <v>13</v>
      </c>
      <c r="AH157" s="167">
        <f t="shared" si="149"/>
        <v>12</v>
      </c>
      <c r="AI157" s="167">
        <f t="shared" si="150"/>
        <v>12</v>
      </c>
      <c r="AJ157" s="167">
        <f t="shared" si="151"/>
        <v>11</v>
      </c>
      <c r="AK157" s="167">
        <f t="shared" si="152"/>
        <v>10</v>
      </c>
      <c r="AL157" s="167">
        <f t="shared" si="153"/>
        <v>10</v>
      </c>
      <c r="AM157" s="167">
        <f t="shared" si="154"/>
        <v>8</v>
      </c>
      <c r="AN157">
        <v>8</v>
      </c>
      <c r="AO157">
        <v>8</v>
      </c>
      <c r="AP157">
        <v>8</v>
      </c>
      <c r="AQ157">
        <f t="shared" si="155"/>
        <v>8</v>
      </c>
      <c r="AR157">
        <f t="shared" si="156"/>
        <v>8</v>
      </c>
      <c r="AS157">
        <f t="shared" si="157"/>
        <v>8</v>
      </c>
      <c r="AT157">
        <f t="shared" si="158"/>
        <v>8</v>
      </c>
      <c r="AU157">
        <f t="shared" si="159"/>
        <v>8</v>
      </c>
      <c r="AV157">
        <f t="shared" si="160"/>
        <v>8</v>
      </c>
      <c r="AW157">
        <f t="shared" si="161"/>
        <v>8</v>
      </c>
      <c r="AX157">
        <f t="shared" si="162"/>
        <v>8</v>
      </c>
      <c r="AY157">
        <f t="shared" si="163"/>
        <v>8</v>
      </c>
      <c r="AZ157">
        <f t="shared" ref="AZ157:BI157" si="175">AY157</f>
        <v>8</v>
      </c>
      <c r="BA157">
        <f t="shared" si="175"/>
        <v>8</v>
      </c>
      <c r="BB157">
        <f t="shared" si="175"/>
        <v>8</v>
      </c>
      <c r="BC157">
        <f t="shared" si="175"/>
        <v>8</v>
      </c>
      <c r="BD157">
        <f t="shared" si="175"/>
        <v>8</v>
      </c>
      <c r="BE157">
        <f t="shared" si="175"/>
        <v>8</v>
      </c>
      <c r="BF157">
        <f t="shared" si="175"/>
        <v>8</v>
      </c>
      <c r="BG157">
        <f t="shared" si="175"/>
        <v>8</v>
      </c>
      <c r="BH157">
        <f t="shared" si="175"/>
        <v>8</v>
      </c>
      <c r="BI157">
        <f t="shared" si="175"/>
        <v>8</v>
      </c>
      <c r="BJ157">
        <v>66</v>
      </c>
      <c r="BK157" s="181">
        <f t="shared" si="126"/>
        <v>984</v>
      </c>
      <c r="BL157" s="181">
        <f t="shared" si="126"/>
        <v>1421</v>
      </c>
      <c r="BM157" s="181">
        <f t="shared" si="126"/>
        <v>3452</v>
      </c>
      <c r="BN157" s="181">
        <f t="shared" si="126"/>
        <v>4626.7104477611938</v>
      </c>
      <c r="BO157"/>
    </row>
    <row r="158" spans="1:67">
      <c r="A158" s="4">
        <v>77</v>
      </c>
      <c r="B158" s="1">
        <f t="shared" si="133"/>
        <v>43.603946951528009</v>
      </c>
      <c r="C158" s="1">
        <f t="shared" si="128"/>
        <v>20.470813118966934</v>
      </c>
      <c r="D158" s="4">
        <v>70</v>
      </c>
      <c r="E158" s="167">
        <f t="shared" si="134"/>
        <v>17.195454545454389</v>
      </c>
      <c r="F158" s="167">
        <f t="shared" si="135"/>
        <v>31.199999999999463</v>
      </c>
      <c r="G158" s="167">
        <f t="shared" si="136"/>
        <v>781.81818181819665</v>
      </c>
      <c r="H158" s="167">
        <f t="shared" si="137"/>
        <v>208.90909090908798</v>
      </c>
      <c r="I158" s="167">
        <f t="shared" si="138"/>
        <v>24</v>
      </c>
      <c r="J158" s="167">
        <f t="shared" si="139"/>
        <v>24</v>
      </c>
      <c r="K158" s="167">
        <f t="shared" si="140"/>
        <v>24</v>
      </c>
      <c r="L158" s="167">
        <f t="shared" si="141"/>
        <v>34</v>
      </c>
      <c r="M158" s="167">
        <f t="shared" si="142"/>
        <v>24</v>
      </c>
      <c r="N158">
        <v>44</v>
      </c>
      <c r="O158" s="168">
        <f t="shared" si="143"/>
        <v>77.658333333333161</v>
      </c>
      <c r="P158" s="168">
        <f t="shared" si="167"/>
        <v>77.658333333333161</v>
      </c>
      <c r="Q158" s="167">
        <f t="shared" si="167"/>
        <v>77.658333333333161</v>
      </c>
      <c r="R158" s="99">
        <f t="shared" ref="R158:T158" si="176">R157+(R157-R156)</f>
        <v>478.66666666666828</v>
      </c>
      <c r="S158" s="99">
        <f t="shared" si="176"/>
        <v>470.83333333333172</v>
      </c>
      <c r="T158" s="99">
        <f t="shared" si="176"/>
        <v>463</v>
      </c>
      <c r="U158">
        <f t="shared" si="165"/>
        <v>13.405000000000003</v>
      </c>
      <c r="V158">
        <f t="shared" si="165"/>
        <v>38.927000000000021</v>
      </c>
      <c r="W158" s="156">
        <f t="shared" si="131"/>
        <v>127.05785511718162</v>
      </c>
      <c r="X158"/>
      <c r="Y158"/>
      <c r="Z158"/>
      <c r="AA158"/>
      <c r="AB158"/>
      <c r="AC158" s="167">
        <f t="shared" si="144"/>
        <v>13</v>
      </c>
      <c r="AD158" s="167">
        <f t="shared" si="145"/>
        <v>16</v>
      </c>
      <c r="AE158" s="167">
        <f t="shared" si="146"/>
        <v>15</v>
      </c>
      <c r="AF158" s="167">
        <f t="shared" si="147"/>
        <v>14</v>
      </c>
      <c r="AG158" s="167">
        <f t="shared" si="148"/>
        <v>13</v>
      </c>
      <c r="AH158" s="167">
        <f t="shared" si="149"/>
        <v>12</v>
      </c>
      <c r="AI158" s="167">
        <f t="shared" si="150"/>
        <v>12</v>
      </c>
      <c r="AJ158" s="167">
        <f t="shared" si="151"/>
        <v>11</v>
      </c>
      <c r="AK158" s="167">
        <f t="shared" si="152"/>
        <v>10</v>
      </c>
      <c r="AL158" s="167">
        <f t="shared" si="153"/>
        <v>10</v>
      </c>
      <c r="AM158" s="167">
        <f t="shared" si="154"/>
        <v>8</v>
      </c>
      <c r="AN158">
        <v>8</v>
      </c>
      <c r="AO158">
        <v>8</v>
      </c>
      <c r="AP158">
        <v>8</v>
      </c>
      <c r="AQ158">
        <f t="shared" si="155"/>
        <v>8</v>
      </c>
      <c r="AR158">
        <f t="shared" si="156"/>
        <v>8</v>
      </c>
      <c r="AS158">
        <f t="shared" si="157"/>
        <v>8</v>
      </c>
      <c r="AT158">
        <f t="shared" si="158"/>
        <v>8</v>
      </c>
      <c r="AU158">
        <f t="shared" si="159"/>
        <v>8</v>
      </c>
      <c r="AV158">
        <f t="shared" si="160"/>
        <v>8</v>
      </c>
      <c r="AW158">
        <f t="shared" si="161"/>
        <v>8</v>
      </c>
      <c r="AX158">
        <f t="shared" si="162"/>
        <v>8</v>
      </c>
      <c r="AY158">
        <f t="shared" si="163"/>
        <v>8</v>
      </c>
      <c r="AZ158">
        <f t="shared" ref="AZ158:BI158" si="177">AY158</f>
        <v>8</v>
      </c>
      <c r="BA158">
        <f t="shared" si="177"/>
        <v>8</v>
      </c>
      <c r="BB158">
        <f t="shared" si="177"/>
        <v>8</v>
      </c>
      <c r="BC158">
        <f t="shared" si="177"/>
        <v>8</v>
      </c>
      <c r="BD158">
        <f t="shared" si="177"/>
        <v>8</v>
      </c>
      <c r="BE158">
        <f t="shared" si="177"/>
        <v>8</v>
      </c>
      <c r="BF158">
        <f t="shared" si="177"/>
        <v>8</v>
      </c>
      <c r="BG158">
        <f t="shared" si="177"/>
        <v>8</v>
      </c>
      <c r="BH158">
        <f t="shared" si="177"/>
        <v>8</v>
      </c>
      <c r="BI158">
        <f t="shared" si="177"/>
        <v>8</v>
      </c>
      <c r="BJ158">
        <v>67</v>
      </c>
      <c r="BK158" s="181">
        <f t="shared" si="126"/>
        <v>997</v>
      </c>
      <c r="BL158" s="181">
        <f t="shared" si="126"/>
        <v>1440</v>
      </c>
      <c r="BM158" s="181">
        <f t="shared" si="126"/>
        <v>3500</v>
      </c>
      <c r="BN158" s="181">
        <f t="shared" si="126"/>
        <v>4691.0447761194027</v>
      </c>
      <c r="BO158"/>
    </row>
    <row r="159" spans="1:67">
      <c r="A159" s="4">
        <v>78</v>
      </c>
      <c r="B159" s="1">
        <f t="shared" si="133"/>
        <v>44.170231976872529</v>
      </c>
      <c r="C159" s="1">
        <f t="shared" si="128"/>
        <v>20.736667834797672</v>
      </c>
      <c r="D159" s="4">
        <v>71</v>
      </c>
      <c r="E159" s="167">
        <f t="shared" si="134"/>
        <v>17.25909090909073</v>
      </c>
      <c r="F159" s="167">
        <f t="shared" si="135"/>
        <v>31.299999999999386</v>
      </c>
      <c r="G159" s="167">
        <f t="shared" si="136"/>
        <v>786.36363636365331</v>
      </c>
      <c r="H159" s="167">
        <f t="shared" si="137"/>
        <v>210.18181818181483</v>
      </c>
      <c r="I159" s="167">
        <f t="shared" si="138"/>
        <v>24</v>
      </c>
      <c r="J159" s="167">
        <f t="shared" si="139"/>
        <v>24</v>
      </c>
      <c r="K159" s="167">
        <f t="shared" si="140"/>
        <v>24</v>
      </c>
      <c r="L159" s="167">
        <f t="shared" si="141"/>
        <v>34</v>
      </c>
      <c r="M159" s="167">
        <f t="shared" si="142"/>
        <v>24</v>
      </c>
      <c r="N159">
        <v>44</v>
      </c>
      <c r="O159" s="168">
        <f t="shared" si="143"/>
        <v>78.65416666666647</v>
      </c>
      <c r="P159" s="168">
        <f t="shared" si="167"/>
        <v>78.65416666666647</v>
      </c>
      <c r="Q159" s="167">
        <f t="shared" si="167"/>
        <v>78.65416666666647</v>
      </c>
      <c r="R159" s="99">
        <f t="shared" ref="R159:T159" si="178">R158+(R158-R157)</f>
        <v>485.00000000000171</v>
      </c>
      <c r="S159" s="99">
        <f t="shared" si="178"/>
        <v>476.99999999999829</v>
      </c>
      <c r="T159" s="99">
        <f t="shared" si="178"/>
        <v>469</v>
      </c>
      <c r="U159">
        <f t="shared" si="165"/>
        <v>13.760000000000003</v>
      </c>
      <c r="V159">
        <f t="shared" si="165"/>
        <v>40.008000000000024</v>
      </c>
      <c r="W159" s="156">
        <f t="shared" si="131"/>
        <v>132.72971114554718</v>
      </c>
      <c r="X159"/>
      <c r="Y159"/>
      <c r="Z159"/>
      <c r="AA159"/>
      <c r="AB159"/>
      <c r="AC159" s="167">
        <f t="shared" si="144"/>
        <v>13</v>
      </c>
      <c r="AD159" s="167">
        <f t="shared" si="145"/>
        <v>16</v>
      </c>
      <c r="AE159" s="167">
        <f t="shared" si="146"/>
        <v>15</v>
      </c>
      <c r="AF159" s="167">
        <f t="shared" si="147"/>
        <v>14</v>
      </c>
      <c r="AG159" s="167">
        <f t="shared" si="148"/>
        <v>13</v>
      </c>
      <c r="AH159" s="167">
        <f t="shared" si="149"/>
        <v>12</v>
      </c>
      <c r="AI159" s="167">
        <f t="shared" si="150"/>
        <v>12</v>
      </c>
      <c r="AJ159" s="167">
        <f t="shared" si="151"/>
        <v>11</v>
      </c>
      <c r="AK159" s="167">
        <f t="shared" si="152"/>
        <v>10</v>
      </c>
      <c r="AL159" s="167">
        <f t="shared" si="153"/>
        <v>10</v>
      </c>
      <c r="AM159" s="167">
        <f t="shared" si="154"/>
        <v>8</v>
      </c>
      <c r="AN159">
        <v>8</v>
      </c>
      <c r="AO159">
        <v>8</v>
      </c>
      <c r="AP159">
        <v>8</v>
      </c>
      <c r="AQ159">
        <f t="shared" si="155"/>
        <v>8</v>
      </c>
      <c r="AR159">
        <f t="shared" si="156"/>
        <v>8</v>
      </c>
      <c r="AS159">
        <f t="shared" si="157"/>
        <v>8</v>
      </c>
      <c r="AT159">
        <f t="shared" si="158"/>
        <v>8</v>
      </c>
      <c r="AU159">
        <f t="shared" si="159"/>
        <v>8</v>
      </c>
      <c r="AV159">
        <f t="shared" si="160"/>
        <v>8</v>
      </c>
      <c r="AW159">
        <f t="shared" si="161"/>
        <v>8</v>
      </c>
      <c r="AX159">
        <f t="shared" si="162"/>
        <v>8</v>
      </c>
      <c r="AY159">
        <f t="shared" si="163"/>
        <v>8</v>
      </c>
      <c r="AZ159">
        <f t="shared" ref="AZ159:BI159" si="179">AY159</f>
        <v>8</v>
      </c>
      <c r="BA159">
        <f t="shared" si="179"/>
        <v>8</v>
      </c>
      <c r="BB159">
        <f t="shared" si="179"/>
        <v>8</v>
      </c>
      <c r="BC159">
        <f t="shared" si="179"/>
        <v>8</v>
      </c>
      <c r="BD159">
        <f t="shared" si="179"/>
        <v>8</v>
      </c>
      <c r="BE159">
        <f t="shared" si="179"/>
        <v>8</v>
      </c>
      <c r="BF159">
        <f t="shared" si="179"/>
        <v>8</v>
      </c>
      <c r="BG159">
        <f t="shared" si="179"/>
        <v>8</v>
      </c>
      <c r="BH159">
        <f t="shared" si="179"/>
        <v>8</v>
      </c>
      <c r="BI159">
        <f t="shared" si="179"/>
        <v>8</v>
      </c>
      <c r="BJ159">
        <v>68</v>
      </c>
      <c r="BK159" s="181">
        <f t="shared" si="126"/>
        <v>1010</v>
      </c>
      <c r="BL159" s="181">
        <f t="shared" si="126"/>
        <v>1459</v>
      </c>
      <c r="BM159" s="181">
        <f t="shared" si="126"/>
        <v>3548</v>
      </c>
      <c r="BN159" s="181">
        <f t="shared" si="126"/>
        <v>4755.3791044776117</v>
      </c>
      <c r="BO159"/>
    </row>
    <row r="160" spans="1:67">
      <c r="A160" s="4">
        <v>79</v>
      </c>
      <c r="B160" s="1">
        <f t="shared" si="133"/>
        <v>44.736517002217049</v>
      </c>
      <c r="C160" s="1">
        <f t="shared" si="128"/>
        <v>21.002522550628413</v>
      </c>
      <c r="D160" s="4">
        <v>72</v>
      </c>
      <c r="E160" s="167">
        <f t="shared" si="134"/>
        <v>17.322727272727072</v>
      </c>
      <c r="F160" s="167">
        <f t="shared" si="135"/>
        <v>31.399999999999309</v>
      </c>
      <c r="G160" s="167">
        <f t="shared" si="136"/>
        <v>790.90909090910998</v>
      </c>
      <c r="H160" s="167">
        <f t="shared" si="137"/>
        <v>211.45454545454169</v>
      </c>
      <c r="I160" s="167">
        <f t="shared" si="138"/>
        <v>24</v>
      </c>
      <c r="J160" s="167">
        <f t="shared" si="139"/>
        <v>24</v>
      </c>
      <c r="K160" s="167">
        <f t="shared" si="140"/>
        <v>24</v>
      </c>
      <c r="L160" s="167">
        <f t="shared" si="141"/>
        <v>34</v>
      </c>
      <c r="M160" s="167">
        <f t="shared" si="142"/>
        <v>24</v>
      </c>
      <c r="N160">
        <v>44</v>
      </c>
      <c r="O160" s="168">
        <f t="shared" si="143"/>
        <v>79.649999999999778</v>
      </c>
      <c r="P160" s="168">
        <f t="shared" si="167"/>
        <v>79.649999999999778</v>
      </c>
      <c r="Q160" s="167">
        <f t="shared" si="167"/>
        <v>79.649999999999778</v>
      </c>
      <c r="R160" s="99">
        <f t="shared" ref="R160:T160" si="180">R159+(R159-R158)</f>
        <v>491.33333333333513</v>
      </c>
      <c r="S160" s="99">
        <f t="shared" si="180"/>
        <v>483.16666666666487</v>
      </c>
      <c r="T160" s="99">
        <f t="shared" si="180"/>
        <v>475</v>
      </c>
      <c r="U160">
        <f t="shared" si="165"/>
        <v>14.115000000000004</v>
      </c>
      <c r="V160">
        <f t="shared" si="165"/>
        <v>41.089000000000027</v>
      </c>
      <c r="W160" s="156">
        <f t="shared" si="131"/>
        <v>138.40156717391272</v>
      </c>
      <c r="X160"/>
      <c r="Y160"/>
      <c r="Z160"/>
      <c r="AA160"/>
      <c r="AB160"/>
      <c r="AC160" s="167">
        <f t="shared" si="144"/>
        <v>13</v>
      </c>
      <c r="AD160" s="167">
        <f t="shared" si="145"/>
        <v>16</v>
      </c>
      <c r="AE160" s="167">
        <f t="shared" si="146"/>
        <v>15</v>
      </c>
      <c r="AF160" s="167">
        <f t="shared" si="147"/>
        <v>14</v>
      </c>
      <c r="AG160" s="167">
        <f t="shared" si="148"/>
        <v>13</v>
      </c>
      <c r="AH160" s="167">
        <f t="shared" si="149"/>
        <v>12</v>
      </c>
      <c r="AI160" s="167">
        <f t="shared" si="150"/>
        <v>12</v>
      </c>
      <c r="AJ160" s="167">
        <f t="shared" si="151"/>
        <v>11</v>
      </c>
      <c r="AK160" s="167">
        <f t="shared" si="152"/>
        <v>10</v>
      </c>
      <c r="AL160" s="167">
        <f t="shared" si="153"/>
        <v>10</v>
      </c>
      <c r="AM160" s="167">
        <f t="shared" si="154"/>
        <v>8</v>
      </c>
      <c r="AN160">
        <v>8</v>
      </c>
      <c r="AO160">
        <v>8</v>
      </c>
      <c r="AP160">
        <v>8</v>
      </c>
      <c r="AQ160">
        <f t="shared" si="155"/>
        <v>8</v>
      </c>
      <c r="AR160">
        <f t="shared" si="156"/>
        <v>8</v>
      </c>
      <c r="AS160">
        <f t="shared" si="157"/>
        <v>8</v>
      </c>
      <c r="AT160">
        <f t="shared" si="158"/>
        <v>8</v>
      </c>
      <c r="AU160">
        <f t="shared" si="159"/>
        <v>8</v>
      </c>
      <c r="AV160">
        <f t="shared" si="160"/>
        <v>8</v>
      </c>
      <c r="AW160">
        <f t="shared" si="161"/>
        <v>8</v>
      </c>
      <c r="AX160">
        <f t="shared" si="162"/>
        <v>8</v>
      </c>
      <c r="AY160">
        <f t="shared" si="163"/>
        <v>8</v>
      </c>
      <c r="AZ160">
        <f t="shared" ref="AZ160:BI160" si="181">AY160</f>
        <v>8</v>
      </c>
      <c r="BA160">
        <f t="shared" si="181"/>
        <v>8</v>
      </c>
      <c r="BB160">
        <f t="shared" si="181"/>
        <v>8</v>
      </c>
      <c r="BC160">
        <f t="shared" si="181"/>
        <v>8</v>
      </c>
      <c r="BD160">
        <f t="shared" si="181"/>
        <v>8</v>
      </c>
      <c r="BE160">
        <f t="shared" si="181"/>
        <v>8</v>
      </c>
      <c r="BF160">
        <f t="shared" si="181"/>
        <v>8</v>
      </c>
      <c r="BG160">
        <f t="shared" si="181"/>
        <v>8</v>
      </c>
      <c r="BH160">
        <f t="shared" si="181"/>
        <v>8</v>
      </c>
      <c r="BI160">
        <f t="shared" si="181"/>
        <v>8</v>
      </c>
      <c r="BJ160">
        <v>69</v>
      </c>
      <c r="BK160" s="181">
        <f t="shared" si="126"/>
        <v>1023</v>
      </c>
      <c r="BL160" s="181">
        <f t="shared" si="126"/>
        <v>1478</v>
      </c>
      <c r="BM160" s="181">
        <f t="shared" si="126"/>
        <v>3596</v>
      </c>
      <c r="BN160" s="181">
        <f t="shared" si="126"/>
        <v>4819.7134328358206</v>
      </c>
      <c r="BO160"/>
    </row>
    <row r="161" spans="1:67">
      <c r="A161" s="4">
        <v>80</v>
      </c>
      <c r="B161" s="1">
        <f t="shared" si="133"/>
        <v>45.302802027561562</v>
      </c>
      <c r="C161" s="1">
        <f t="shared" si="128"/>
        <v>21.268377266459151</v>
      </c>
      <c r="D161" s="4">
        <v>73</v>
      </c>
      <c r="E161" s="167">
        <f t="shared" si="134"/>
        <v>17.386363636363413</v>
      </c>
      <c r="F161" s="167">
        <f t="shared" si="135"/>
        <v>31.499999999999233</v>
      </c>
      <c r="G161" s="167">
        <f t="shared" si="136"/>
        <v>795.45454545456664</v>
      </c>
      <c r="H161" s="167">
        <f t="shared" si="137"/>
        <v>212.72727272726854</v>
      </c>
      <c r="I161" s="167">
        <f t="shared" si="138"/>
        <v>24</v>
      </c>
      <c r="J161" s="167">
        <f t="shared" si="139"/>
        <v>24</v>
      </c>
      <c r="K161" s="167">
        <f t="shared" si="140"/>
        <v>24</v>
      </c>
      <c r="L161" s="167">
        <f t="shared" si="141"/>
        <v>34</v>
      </c>
      <c r="M161" s="167">
        <f t="shared" si="142"/>
        <v>24</v>
      </c>
      <c r="N161">
        <v>44</v>
      </c>
      <c r="O161" s="168">
        <f t="shared" si="143"/>
        <v>80.645833333333087</v>
      </c>
      <c r="P161" s="168">
        <f t="shared" si="167"/>
        <v>80.645833333333087</v>
      </c>
      <c r="Q161" s="167">
        <f t="shared" si="167"/>
        <v>80.645833333333087</v>
      </c>
      <c r="R161" s="99">
        <f t="shared" ref="R161:T161" si="182">R160+(R160-R159)</f>
        <v>497.66666666666856</v>
      </c>
      <c r="S161" s="99">
        <f t="shared" si="182"/>
        <v>489.33333333333144</v>
      </c>
      <c r="T161" s="99">
        <f t="shared" si="182"/>
        <v>481</v>
      </c>
      <c r="U161">
        <v>14.47</v>
      </c>
      <c r="V161">
        <v>42.17</v>
      </c>
      <c r="W161" s="156">
        <f t="shared" si="131"/>
        <v>138.40156717391272</v>
      </c>
      <c r="X161"/>
      <c r="Y161"/>
      <c r="Z161"/>
      <c r="AA161"/>
      <c r="AB161"/>
      <c r="AC161" s="167">
        <f t="shared" si="144"/>
        <v>13</v>
      </c>
      <c r="AD161" s="167">
        <f t="shared" si="145"/>
        <v>16</v>
      </c>
      <c r="AE161" s="167">
        <f t="shared" si="146"/>
        <v>15</v>
      </c>
      <c r="AF161" s="167">
        <f t="shared" si="147"/>
        <v>14</v>
      </c>
      <c r="AG161" s="167">
        <f t="shared" si="148"/>
        <v>13</v>
      </c>
      <c r="AH161" s="167">
        <f t="shared" si="149"/>
        <v>12</v>
      </c>
      <c r="AI161" s="167">
        <f t="shared" si="150"/>
        <v>12</v>
      </c>
      <c r="AJ161" s="167">
        <f t="shared" si="151"/>
        <v>11</v>
      </c>
      <c r="AK161" s="167">
        <f t="shared" si="152"/>
        <v>10</v>
      </c>
      <c r="AL161" s="167">
        <f t="shared" si="153"/>
        <v>10</v>
      </c>
      <c r="AM161" s="167">
        <f t="shared" si="154"/>
        <v>8</v>
      </c>
      <c r="AN161">
        <v>8</v>
      </c>
      <c r="AO161">
        <v>8</v>
      </c>
      <c r="AP161">
        <v>8</v>
      </c>
      <c r="AQ161">
        <f t="shared" si="155"/>
        <v>8</v>
      </c>
      <c r="AR161">
        <f t="shared" si="156"/>
        <v>8</v>
      </c>
      <c r="AS161">
        <f t="shared" si="157"/>
        <v>8</v>
      </c>
      <c r="AT161">
        <f t="shared" si="158"/>
        <v>8</v>
      </c>
      <c r="AU161">
        <f t="shared" si="159"/>
        <v>8</v>
      </c>
      <c r="AV161">
        <f t="shared" si="160"/>
        <v>8</v>
      </c>
      <c r="AW161">
        <f t="shared" si="161"/>
        <v>8</v>
      </c>
      <c r="AX161">
        <f t="shared" si="162"/>
        <v>8</v>
      </c>
      <c r="AY161">
        <f t="shared" si="163"/>
        <v>8</v>
      </c>
      <c r="AZ161">
        <f t="shared" ref="AZ161:BI161" si="183">AY161</f>
        <v>8</v>
      </c>
      <c r="BA161">
        <f t="shared" si="183"/>
        <v>8</v>
      </c>
      <c r="BB161">
        <f t="shared" si="183"/>
        <v>8</v>
      </c>
      <c r="BC161">
        <f t="shared" si="183"/>
        <v>8</v>
      </c>
      <c r="BD161">
        <f t="shared" si="183"/>
        <v>8</v>
      </c>
      <c r="BE161">
        <f t="shared" si="183"/>
        <v>8</v>
      </c>
      <c r="BF161">
        <f t="shared" si="183"/>
        <v>8</v>
      </c>
      <c r="BG161">
        <f t="shared" si="183"/>
        <v>8</v>
      </c>
      <c r="BH161">
        <f t="shared" si="183"/>
        <v>8</v>
      </c>
      <c r="BI161">
        <f t="shared" si="183"/>
        <v>8</v>
      </c>
      <c r="BJ161">
        <v>70</v>
      </c>
      <c r="BK161" s="181">
        <f t="shared" si="126"/>
        <v>1036</v>
      </c>
      <c r="BL161" s="181">
        <f t="shared" si="126"/>
        <v>1497</v>
      </c>
      <c r="BM161" s="181">
        <f t="shared" si="126"/>
        <v>3644</v>
      </c>
      <c r="BN161" s="181">
        <f t="shared" si="126"/>
        <v>4884.0477611940296</v>
      </c>
      <c r="BO161"/>
    </row>
    <row r="162" spans="1:67">
      <c r="A162" s="4">
        <v>81</v>
      </c>
      <c r="B162" s="1">
        <f t="shared" si="133"/>
        <v>45.869087052906089</v>
      </c>
      <c r="C162" s="1">
        <f t="shared" si="128"/>
        <v>21.534231982289889</v>
      </c>
      <c r="D162" s="4">
        <v>74</v>
      </c>
      <c r="E162" s="167">
        <f t="shared" si="134"/>
        <v>17.449999999999754</v>
      </c>
      <c r="F162" s="167">
        <f t="shared" si="135"/>
        <v>31.599999999999156</v>
      </c>
      <c r="G162" s="167">
        <f t="shared" si="136"/>
        <v>800.00000000002331</v>
      </c>
      <c r="H162" s="167">
        <f t="shared" si="137"/>
        <v>213.9999999999954</v>
      </c>
      <c r="I162" s="167">
        <f t="shared" si="138"/>
        <v>24</v>
      </c>
      <c r="J162" s="167">
        <f t="shared" si="139"/>
        <v>24</v>
      </c>
      <c r="K162" s="167">
        <f t="shared" si="140"/>
        <v>24</v>
      </c>
      <c r="L162" s="167">
        <f t="shared" si="141"/>
        <v>34</v>
      </c>
      <c r="M162" s="167">
        <f t="shared" si="142"/>
        <v>24</v>
      </c>
      <c r="N162">
        <v>44</v>
      </c>
      <c r="O162" s="168">
        <f t="shared" si="143"/>
        <v>81.641666666666396</v>
      </c>
      <c r="P162" s="168">
        <f t="shared" si="167"/>
        <v>81.641666666666396</v>
      </c>
      <c r="Q162" s="167">
        <f t="shared" si="167"/>
        <v>81.641666666666396</v>
      </c>
      <c r="R162" s="99">
        <f t="shared" ref="R162:T162" si="184">R161+(R161-R160)</f>
        <v>504.00000000000199</v>
      </c>
      <c r="S162" s="99">
        <f t="shared" si="184"/>
        <v>495.49999999999801</v>
      </c>
      <c r="T162" s="99">
        <f t="shared" si="184"/>
        <v>487</v>
      </c>
      <c r="U162">
        <f>U161+(U$171-U$161)/10</f>
        <v>14.881</v>
      </c>
      <c r="V162">
        <f>V161+(V$171-V$161)/10</f>
        <v>43.44</v>
      </c>
      <c r="W162" s="156">
        <f t="shared" si="131"/>
        <v>147.38783006624735</v>
      </c>
      <c r="X162"/>
      <c r="Y162"/>
      <c r="Z162"/>
      <c r="AA162"/>
      <c r="AB162"/>
      <c r="AC162" s="167">
        <f t="shared" si="144"/>
        <v>13</v>
      </c>
      <c r="AD162" s="167">
        <f t="shared" si="145"/>
        <v>16</v>
      </c>
      <c r="AE162" s="167">
        <f t="shared" si="146"/>
        <v>15</v>
      </c>
      <c r="AF162" s="167">
        <f t="shared" si="147"/>
        <v>14</v>
      </c>
      <c r="AG162" s="167">
        <f t="shared" si="148"/>
        <v>13</v>
      </c>
      <c r="AH162" s="167">
        <f t="shared" si="149"/>
        <v>12</v>
      </c>
      <c r="AI162" s="167">
        <f t="shared" si="150"/>
        <v>12</v>
      </c>
      <c r="AJ162" s="167">
        <f t="shared" si="151"/>
        <v>11</v>
      </c>
      <c r="AK162" s="167">
        <f t="shared" si="152"/>
        <v>10</v>
      </c>
      <c r="AL162" s="167">
        <f t="shared" si="153"/>
        <v>10</v>
      </c>
      <c r="AM162" s="167">
        <f t="shared" si="154"/>
        <v>8</v>
      </c>
      <c r="AN162">
        <v>8</v>
      </c>
      <c r="AO162">
        <v>8</v>
      </c>
      <c r="AP162">
        <v>8</v>
      </c>
      <c r="AQ162">
        <f t="shared" si="155"/>
        <v>8</v>
      </c>
      <c r="AR162">
        <f t="shared" si="156"/>
        <v>8</v>
      </c>
      <c r="AS162">
        <f t="shared" si="157"/>
        <v>8</v>
      </c>
      <c r="AT162">
        <f t="shared" si="158"/>
        <v>8</v>
      </c>
      <c r="AU162">
        <f t="shared" si="159"/>
        <v>8</v>
      </c>
      <c r="AV162">
        <f t="shared" si="160"/>
        <v>8</v>
      </c>
      <c r="AW162">
        <f t="shared" si="161"/>
        <v>8</v>
      </c>
      <c r="AX162">
        <f t="shared" si="162"/>
        <v>8</v>
      </c>
      <c r="AY162">
        <f t="shared" si="163"/>
        <v>8</v>
      </c>
      <c r="AZ162">
        <f t="shared" ref="AZ162:BI162" si="185">AY162</f>
        <v>8</v>
      </c>
      <c r="BA162">
        <f t="shared" si="185"/>
        <v>8</v>
      </c>
      <c r="BB162">
        <f t="shared" si="185"/>
        <v>8</v>
      </c>
      <c r="BC162">
        <f t="shared" si="185"/>
        <v>8</v>
      </c>
      <c r="BD162">
        <f t="shared" si="185"/>
        <v>8</v>
      </c>
      <c r="BE162">
        <f t="shared" si="185"/>
        <v>8</v>
      </c>
      <c r="BF162">
        <f t="shared" si="185"/>
        <v>8</v>
      </c>
      <c r="BG162">
        <f t="shared" si="185"/>
        <v>8</v>
      </c>
      <c r="BH162">
        <f t="shared" si="185"/>
        <v>8</v>
      </c>
      <c r="BI162">
        <f t="shared" si="185"/>
        <v>8</v>
      </c>
      <c r="BJ162">
        <v>71</v>
      </c>
      <c r="BK162" s="181">
        <f t="shared" si="126"/>
        <v>1049</v>
      </c>
      <c r="BL162" s="181">
        <f t="shared" si="126"/>
        <v>1516</v>
      </c>
      <c r="BM162" s="181">
        <f t="shared" si="126"/>
        <v>3692</v>
      </c>
      <c r="BN162" s="181">
        <f t="shared" si="126"/>
        <v>4948.3820895522385</v>
      </c>
      <c r="BO162"/>
    </row>
    <row r="163" spans="1:67">
      <c r="A163" s="4">
        <v>82</v>
      </c>
      <c r="B163" s="1">
        <f t="shared" si="133"/>
        <v>46.435372078250609</v>
      </c>
      <c r="C163" s="1">
        <f t="shared" si="128"/>
        <v>21.80008669812063</v>
      </c>
      <c r="D163" s="4">
        <v>75</v>
      </c>
      <c r="E163" s="167">
        <f t="shared" si="134"/>
        <v>17.513636363636095</v>
      </c>
      <c r="F163" s="167">
        <f t="shared" si="135"/>
        <v>31.699999999999079</v>
      </c>
      <c r="G163" s="167">
        <f t="shared" si="136"/>
        <v>804.54545454547997</v>
      </c>
      <c r="H163" s="167">
        <f t="shared" si="137"/>
        <v>215.27272727272225</v>
      </c>
      <c r="I163" s="167">
        <f t="shared" si="138"/>
        <v>24</v>
      </c>
      <c r="J163" s="167">
        <f t="shared" si="139"/>
        <v>24</v>
      </c>
      <c r="K163" s="167">
        <f t="shared" si="140"/>
        <v>24</v>
      </c>
      <c r="L163" s="167">
        <f t="shared" si="141"/>
        <v>34</v>
      </c>
      <c r="M163" s="167">
        <f t="shared" si="142"/>
        <v>24</v>
      </c>
      <c r="N163">
        <v>44</v>
      </c>
      <c r="O163" s="168">
        <f t="shared" si="143"/>
        <v>82.637499999999704</v>
      </c>
      <c r="P163" s="168">
        <f t="shared" si="167"/>
        <v>82.637499999999704</v>
      </c>
      <c r="Q163" s="167">
        <f t="shared" si="167"/>
        <v>82.637499999999704</v>
      </c>
      <c r="R163" s="99">
        <f t="shared" ref="R163:T163" si="186">R162+(R162-R161)</f>
        <v>510.33333333333542</v>
      </c>
      <c r="S163" s="99">
        <f t="shared" si="186"/>
        <v>501.66666666666458</v>
      </c>
      <c r="T163" s="99">
        <f t="shared" si="186"/>
        <v>493</v>
      </c>
      <c r="U163">
        <f t="shared" ref="U163:V170" si="187">U162+(U$171-U$161)/10</f>
        <v>15.292</v>
      </c>
      <c r="V163">
        <f t="shared" si="187"/>
        <v>44.709999999999994</v>
      </c>
      <c r="W163" s="156">
        <f t="shared" si="131"/>
        <v>156.37409295858197</v>
      </c>
      <c r="X163"/>
      <c r="Y163"/>
      <c r="Z163"/>
      <c r="AA163"/>
      <c r="AB163"/>
      <c r="AC163" s="167">
        <f t="shared" si="144"/>
        <v>13</v>
      </c>
      <c r="AD163" s="167">
        <f t="shared" si="145"/>
        <v>16</v>
      </c>
      <c r="AE163" s="167">
        <f t="shared" si="146"/>
        <v>15</v>
      </c>
      <c r="AF163" s="167">
        <f t="shared" si="147"/>
        <v>14</v>
      </c>
      <c r="AG163" s="167">
        <f t="shared" si="148"/>
        <v>13</v>
      </c>
      <c r="AH163" s="167">
        <f t="shared" si="149"/>
        <v>12</v>
      </c>
      <c r="AI163" s="167">
        <f t="shared" si="150"/>
        <v>12</v>
      </c>
      <c r="AJ163" s="167">
        <f t="shared" si="151"/>
        <v>11</v>
      </c>
      <c r="AK163" s="167">
        <f t="shared" si="152"/>
        <v>10</v>
      </c>
      <c r="AL163" s="167">
        <f t="shared" si="153"/>
        <v>10</v>
      </c>
      <c r="AM163" s="167">
        <f t="shared" si="154"/>
        <v>8</v>
      </c>
      <c r="AN163">
        <v>8</v>
      </c>
      <c r="AO163">
        <v>8</v>
      </c>
      <c r="AP163">
        <v>8</v>
      </c>
      <c r="AQ163">
        <f t="shared" si="155"/>
        <v>8</v>
      </c>
      <c r="AR163">
        <f t="shared" si="156"/>
        <v>8</v>
      </c>
      <c r="AS163">
        <f t="shared" si="157"/>
        <v>8</v>
      </c>
      <c r="AT163">
        <f t="shared" si="158"/>
        <v>8</v>
      </c>
      <c r="AU163">
        <f t="shared" si="159"/>
        <v>8</v>
      </c>
      <c r="AV163">
        <f t="shared" si="160"/>
        <v>8</v>
      </c>
      <c r="AW163">
        <f t="shared" si="161"/>
        <v>8</v>
      </c>
      <c r="AX163">
        <f t="shared" si="162"/>
        <v>8</v>
      </c>
      <c r="AY163">
        <f t="shared" si="163"/>
        <v>8</v>
      </c>
      <c r="AZ163">
        <f t="shared" ref="AZ163:BI163" si="188">AY163</f>
        <v>8</v>
      </c>
      <c r="BA163">
        <f t="shared" si="188"/>
        <v>8</v>
      </c>
      <c r="BB163">
        <f t="shared" si="188"/>
        <v>8</v>
      </c>
      <c r="BC163">
        <f t="shared" si="188"/>
        <v>8</v>
      </c>
      <c r="BD163">
        <f t="shared" si="188"/>
        <v>8</v>
      </c>
      <c r="BE163">
        <f t="shared" si="188"/>
        <v>8</v>
      </c>
      <c r="BF163">
        <f t="shared" si="188"/>
        <v>8</v>
      </c>
      <c r="BG163">
        <f t="shared" si="188"/>
        <v>8</v>
      </c>
      <c r="BH163">
        <f t="shared" si="188"/>
        <v>8</v>
      </c>
      <c r="BI163">
        <f t="shared" si="188"/>
        <v>8</v>
      </c>
      <c r="BJ163">
        <v>72</v>
      </c>
      <c r="BK163" s="181">
        <f t="shared" ref="BK163:BN178" si="189">BK162+(BK162-BK161)</f>
        <v>1062</v>
      </c>
      <c r="BL163" s="181">
        <f t="shared" si="189"/>
        <v>1535</v>
      </c>
      <c r="BM163" s="181">
        <f t="shared" si="189"/>
        <v>3740</v>
      </c>
      <c r="BN163" s="181">
        <f t="shared" si="189"/>
        <v>5012.7164179104475</v>
      </c>
      <c r="BO163"/>
    </row>
    <row r="164" spans="1:67">
      <c r="A164" s="4">
        <v>83</v>
      </c>
      <c r="B164" s="1">
        <f t="shared" si="133"/>
        <v>47.001657103595129</v>
      </c>
      <c r="C164" s="1">
        <f t="shared" si="128"/>
        <v>22.065941413951368</v>
      </c>
      <c r="D164" s="4">
        <v>76</v>
      </c>
      <c r="E164" s="167">
        <f t="shared" si="134"/>
        <v>17.577272727272437</v>
      </c>
      <c r="F164" s="167">
        <f t="shared" si="135"/>
        <v>31.799999999999002</v>
      </c>
      <c r="G164" s="167">
        <f t="shared" si="136"/>
        <v>809.09090909093663</v>
      </c>
      <c r="H164" s="167">
        <f t="shared" si="137"/>
        <v>216.5454545454491</v>
      </c>
      <c r="I164" s="167">
        <f t="shared" si="138"/>
        <v>24</v>
      </c>
      <c r="J164" s="167">
        <f t="shared" si="139"/>
        <v>24</v>
      </c>
      <c r="K164" s="167">
        <f t="shared" si="140"/>
        <v>24</v>
      </c>
      <c r="L164" s="167">
        <f t="shared" si="141"/>
        <v>34</v>
      </c>
      <c r="M164" s="167">
        <f t="shared" si="142"/>
        <v>24</v>
      </c>
      <c r="N164">
        <v>44</v>
      </c>
      <c r="O164" s="168">
        <f t="shared" si="143"/>
        <v>83.633333333333013</v>
      </c>
      <c r="P164" s="168">
        <f t="shared" si="167"/>
        <v>83.633333333333013</v>
      </c>
      <c r="Q164" s="167">
        <f t="shared" si="167"/>
        <v>83.633333333333013</v>
      </c>
      <c r="R164" s="99">
        <f t="shared" ref="R164:T164" si="190">R163+(R163-R162)</f>
        <v>516.66666666666879</v>
      </c>
      <c r="S164" s="99">
        <f t="shared" si="190"/>
        <v>507.83333333333115</v>
      </c>
      <c r="T164" s="99">
        <f t="shared" si="190"/>
        <v>499</v>
      </c>
      <c r="U164">
        <f t="shared" si="187"/>
        <v>15.702999999999999</v>
      </c>
      <c r="V164">
        <f t="shared" si="187"/>
        <v>45.97999999999999</v>
      </c>
      <c r="W164" s="156">
        <f t="shared" si="131"/>
        <v>165.36035585091656</v>
      </c>
      <c r="X164"/>
      <c r="Y164"/>
      <c r="Z164"/>
      <c r="AA164"/>
      <c r="AB164"/>
      <c r="AC164" s="167">
        <f t="shared" si="144"/>
        <v>13</v>
      </c>
      <c r="AD164" s="167">
        <f t="shared" si="145"/>
        <v>16</v>
      </c>
      <c r="AE164" s="167">
        <f t="shared" si="146"/>
        <v>15</v>
      </c>
      <c r="AF164" s="167">
        <f t="shared" si="147"/>
        <v>14</v>
      </c>
      <c r="AG164" s="167">
        <f t="shared" si="148"/>
        <v>13</v>
      </c>
      <c r="AH164" s="167">
        <f t="shared" si="149"/>
        <v>12</v>
      </c>
      <c r="AI164" s="167">
        <f t="shared" si="150"/>
        <v>12</v>
      </c>
      <c r="AJ164" s="167">
        <f t="shared" si="151"/>
        <v>11</v>
      </c>
      <c r="AK164" s="167">
        <f t="shared" si="152"/>
        <v>10</v>
      </c>
      <c r="AL164" s="167">
        <f t="shared" si="153"/>
        <v>10</v>
      </c>
      <c r="AM164" s="167">
        <f t="shared" si="154"/>
        <v>8</v>
      </c>
      <c r="AN164">
        <v>8</v>
      </c>
      <c r="AO164">
        <v>8</v>
      </c>
      <c r="AP164">
        <v>8</v>
      </c>
      <c r="AQ164">
        <f t="shared" si="155"/>
        <v>8</v>
      </c>
      <c r="AR164">
        <f t="shared" si="156"/>
        <v>8</v>
      </c>
      <c r="AS164">
        <f t="shared" si="157"/>
        <v>8</v>
      </c>
      <c r="AT164">
        <f t="shared" si="158"/>
        <v>8</v>
      </c>
      <c r="AU164">
        <f t="shared" si="159"/>
        <v>8</v>
      </c>
      <c r="AV164">
        <f t="shared" si="160"/>
        <v>8</v>
      </c>
      <c r="AW164">
        <f t="shared" si="161"/>
        <v>8</v>
      </c>
      <c r="AX164">
        <f t="shared" si="162"/>
        <v>8</v>
      </c>
      <c r="AY164">
        <f t="shared" si="163"/>
        <v>8</v>
      </c>
      <c r="AZ164">
        <f t="shared" ref="AZ164:BI164" si="191">AY164</f>
        <v>8</v>
      </c>
      <c r="BA164">
        <f t="shared" si="191"/>
        <v>8</v>
      </c>
      <c r="BB164">
        <f t="shared" si="191"/>
        <v>8</v>
      </c>
      <c r="BC164">
        <f t="shared" si="191"/>
        <v>8</v>
      </c>
      <c r="BD164">
        <f t="shared" si="191"/>
        <v>8</v>
      </c>
      <c r="BE164">
        <f t="shared" si="191"/>
        <v>8</v>
      </c>
      <c r="BF164">
        <f t="shared" si="191"/>
        <v>8</v>
      </c>
      <c r="BG164">
        <f t="shared" si="191"/>
        <v>8</v>
      </c>
      <c r="BH164">
        <f t="shared" si="191"/>
        <v>8</v>
      </c>
      <c r="BI164">
        <f t="shared" si="191"/>
        <v>8</v>
      </c>
      <c r="BJ164">
        <v>73</v>
      </c>
      <c r="BK164" s="181">
        <f t="shared" si="189"/>
        <v>1075</v>
      </c>
      <c r="BL164" s="181">
        <f t="shared" si="189"/>
        <v>1554</v>
      </c>
      <c r="BM164" s="181">
        <f t="shared" si="189"/>
        <v>3788</v>
      </c>
      <c r="BN164" s="181">
        <f t="shared" si="189"/>
        <v>5077.0507462686564</v>
      </c>
      <c r="BO164"/>
    </row>
    <row r="165" spans="1:67">
      <c r="A165" s="4">
        <v>84</v>
      </c>
      <c r="B165" s="1">
        <f t="shared" si="133"/>
        <v>47.567942128939649</v>
      </c>
      <c r="C165" s="1">
        <f t="shared" si="128"/>
        <v>22.331796129782109</v>
      </c>
      <c r="D165" s="4">
        <v>77</v>
      </c>
      <c r="E165" s="167">
        <f t="shared" si="134"/>
        <v>17.640909090908778</v>
      </c>
      <c r="F165" s="167">
        <f t="shared" si="135"/>
        <v>31.899999999998926</v>
      </c>
      <c r="G165" s="167">
        <f t="shared" si="136"/>
        <v>813.6363636363933</v>
      </c>
      <c r="H165" s="167">
        <f t="shared" si="137"/>
        <v>217.81818181817596</v>
      </c>
      <c r="I165" s="167">
        <f t="shared" si="138"/>
        <v>24</v>
      </c>
      <c r="J165" s="167">
        <f t="shared" si="139"/>
        <v>24</v>
      </c>
      <c r="K165" s="167">
        <f t="shared" si="140"/>
        <v>24</v>
      </c>
      <c r="L165" s="167">
        <f t="shared" si="141"/>
        <v>34</v>
      </c>
      <c r="M165" s="167">
        <f t="shared" si="142"/>
        <v>24</v>
      </c>
      <c r="N165">
        <v>44</v>
      </c>
      <c r="O165" s="168">
        <f t="shared" si="143"/>
        <v>84.629166666666322</v>
      </c>
      <c r="P165" s="168">
        <f t="shared" si="167"/>
        <v>84.629166666666322</v>
      </c>
      <c r="Q165" s="167">
        <f t="shared" si="167"/>
        <v>84.629166666666322</v>
      </c>
      <c r="R165" s="99">
        <f t="shared" ref="R165:T165" si="192">R164+(R164-R163)</f>
        <v>523.00000000000216</v>
      </c>
      <c r="S165" s="99">
        <f t="shared" si="192"/>
        <v>513.99999999999773</v>
      </c>
      <c r="T165" s="99">
        <f t="shared" si="192"/>
        <v>505</v>
      </c>
      <c r="U165">
        <f t="shared" si="187"/>
        <v>16.114000000000001</v>
      </c>
      <c r="V165">
        <f t="shared" si="187"/>
        <v>47.249999999999986</v>
      </c>
      <c r="W165" s="156">
        <f t="shared" ref="W165:W180" si="193">W164*(W155/W154)</f>
        <v>174.34661874325118</v>
      </c>
      <c r="X165"/>
      <c r="Y165"/>
      <c r="Z165"/>
      <c r="AA165"/>
      <c r="AB165"/>
      <c r="AC165" s="167">
        <f t="shared" si="144"/>
        <v>13</v>
      </c>
      <c r="AD165" s="167">
        <f t="shared" si="145"/>
        <v>16</v>
      </c>
      <c r="AE165" s="167">
        <f t="shared" si="146"/>
        <v>15</v>
      </c>
      <c r="AF165" s="167">
        <f t="shared" si="147"/>
        <v>14</v>
      </c>
      <c r="AG165" s="167">
        <f t="shared" si="148"/>
        <v>13</v>
      </c>
      <c r="AH165" s="167">
        <f t="shared" si="149"/>
        <v>12</v>
      </c>
      <c r="AI165" s="167">
        <f t="shared" si="150"/>
        <v>12</v>
      </c>
      <c r="AJ165" s="167">
        <f t="shared" si="151"/>
        <v>11</v>
      </c>
      <c r="AK165" s="167">
        <f t="shared" si="152"/>
        <v>10</v>
      </c>
      <c r="AL165" s="167">
        <f t="shared" si="153"/>
        <v>10</v>
      </c>
      <c r="AM165" s="167">
        <f t="shared" si="154"/>
        <v>8</v>
      </c>
      <c r="AN165">
        <v>8</v>
      </c>
      <c r="AO165">
        <v>8</v>
      </c>
      <c r="AP165">
        <v>8</v>
      </c>
      <c r="AQ165">
        <f t="shared" si="155"/>
        <v>8</v>
      </c>
      <c r="AR165">
        <f t="shared" si="156"/>
        <v>8</v>
      </c>
      <c r="AS165">
        <f t="shared" si="157"/>
        <v>8</v>
      </c>
      <c r="AT165">
        <f t="shared" si="158"/>
        <v>8</v>
      </c>
      <c r="AU165">
        <f t="shared" si="159"/>
        <v>8</v>
      </c>
      <c r="AV165">
        <f t="shared" si="160"/>
        <v>8</v>
      </c>
      <c r="AW165">
        <f t="shared" si="161"/>
        <v>8</v>
      </c>
      <c r="AX165">
        <f t="shared" si="162"/>
        <v>8</v>
      </c>
      <c r="AY165">
        <f t="shared" si="163"/>
        <v>8</v>
      </c>
      <c r="AZ165">
        <f t="shared" ref="AZ165:BI165" si="194">AY165</f>
        <v>8</v>
      </c>
      <c r="BA165">
        <f t="shared" si="194"/>
        <v>8</v>
      </c>
      <c r="BB165">
        <f t="shared" si="194"/>
        <v>8</v>
      </c>
      <c r="BC165">
        <f t="shared" si="194"/>
        <v>8</v>
      </c>
      <c r="BD165">
        <f t="shared" si="194"/>
        <v>8</v>
      </c>
      <c r="BE165">
        <f t="shared" si="194"/>
        <v>8</v>
      </c>
      <c r="BF165">
        <f t="shared" si="194"/>
        <v>8</v>
      </c>
      <c r="BG165">
        <f t="shared" si="194"/>
        <v>8</v>
      </c>
      <c r="BH165">
        <f t="shared" si="194"/>
        <v>8</v>
      </c>
      <c r="BI165">
        <f t="shared" si="194"/>
        <v>8</v>
      </c>
      <c r="BJ165">
        <v>74</v>
      </c>
      <c r="BK165" s="181">
        <f t="shared" si="189"/>
        <v>1088</v>
      </c>
      <c r="BL165" s="181">
        <f t="shared" si="189"/>
        <v>1573</v>
      </c>
      <c r="BM165" s="181">
        <f t="shared" si="189"/>
        <v>3836</v>
      </c>
      <c r="BN165" s="181">
        <f t="shared" si="189"/>
        <v>5141.3850746268654</v>
      </c>
      <c r="BO165"/>
    </row>
    <row r="166" spans="1:67">
      <c r="A166" s="4">
        <v>85</v>
      </c>
      <c r="B166" s="1">
        <f t="shared" si="133"/>
        <v>48.134227154284162</v>
      </c>
      <c r="C166" s="1">
        <f t="shared" si="128"/>
        <v>22.597650845612847</v>
      </c>
      <c r="D166" s="4">
        <v>78</v>
      </c>
      <c r="E166" s="167">
        <f t="shared" si="134"/>
        <v>17.704545454545119</v>
      </c>
      <c r="F166" s="167">
        <f t="shared" si="135"/>
        <v>31.999999999998849</v>
      </c>
      <c r="G166" s="167">
        <f t="shared" si="136"/>
        <v>818.18181818184996</v>
      </c>
      <c r="H166" s="167">
        <f t="shared" si="137"/>
        <v>219.09090909090281</v>
      </c>
      <c r="I166" s="167">
        <f t="shared" si="138"/>
        <v>24</v>
      </c>
      <c r="J166" s="167">
        <f t="shared" si="139"/>
        <v>24</v>
      </c>
      <c r="K166" s="167">
        <f t="shared" si="140"/>
        <v>24</v>
      </c>
      <c r="L166" s="167">
        <f t="shared" si="141"/>
        <v>34</v>
      </c>
      <c r="M166" s="167">
        <f t="shared" si="142"/>
        <v>24</v>
      </c>
      <c r="N166">
        <v>44</v>
      </c>
      <c r="O166" s="168">
        <f t="shared" si="143"/>
        <v>85.624999999999631</v>
      </c>
      <c r="P166" s="168">
        <f t="shared" si="167"/>
        <v>85.624999999999631</v>
      </c>
      <c r="Q166" s="167">
        <f t="shared" si="167"/>
        <v>85.624999999999631</v>
      </c>
      <c r="R166" s="99">
        <f t="shared" ref="R166:T166" si="195">R165+(R165-R164)</f>
        <v>529.33333333333553</v>
      </c>
      <c r="S166" s="99">
        <f t="shared" si="195"/>
        <v>520.16666666666424</v>
      </c>
      <c r="T166" s="99">
        <f t="shared" si="195"/>
        <v>511</v>
      </c>
      <c r="U166">
        <f t="shared" si="187"/>
        <v>16.525000000000002</v>
      </c>
      <c r="V166">
        <f t="shared" si="187"/>
        <v>48.519999999999982</v>
      </c>
      <c r="W166" s="156">
        <f t="shared" si="193"/>
        <v>183.33288163558581</v>
      </c>
      <c r="X166"/>
      <c r="Y166"/>
      <c r="Z166"/>
      <c r="AA166"/>
      <c r="AB166"/>
      <c r="AC166" s="167">
        <f t="shared" si="144"/>
        <v>13</v>
      </c>
      <c r="AD166" s="167">
        <f t="shared" si="145"/>
        <v>16</v>
      </c>
      <c r="AE166" s="167">
        <f t="shared" si="146"/>
        <v>15</v>
      </c>
      <c r="AF166" s="167">
        <f t="shared" si="147"/>
        <v>14</v>
      </c>
      <c r="AG166" s="167">
        <f t="shared" si="148"/>
        <v>13</v>
      </c>
      <c r="AH166" s="167">
        <f t="shared" si="149"/>
        <v>12</v>
      </c>
      <c r="AI166" s="167">
        <f t="shared" si="150"/>
        <v>12</v>
      </c>
      <c r="AJ166" s="167">
        <f t="shared" si="151"/>
        <v>11</v>
      </c>
      <c r="AK166" s="167">
        <f t="shared" si="152"/>
        <v>10</v>
      </c>
      <c r="AL166" s="167">
        <f t="shared" si="153"/>
        <v>10</v>
      </c>
      <c r="AM166" s="167">
        <f t="shared" si="154"/>
        <v>8</v>
      </c>
      <c r="AN166">
        <v>8</v>
      </c>
      <c r="AO166">
        <v>8</v>
      </c>
      <c r="AP166">
        <v>8</v>
      </c>
      <c r="AQ166">
        <f t="shared" si="155"/>
        <v>8</v>
      </c>
      <c r="AR166">
        <f t="shared" si="156"/>
        <v>8</v>
      </c>
      <c r="AS166">
        <f t="shared" si="157"/>
        <v>8</v>
      </c>
      <c r="AT166">
        <f t="shared" si="158"/>
        <v>8</v>
      </c>
      <c r="AU166">
        <f t="shared" si="159"/>
        <v>8</v>
      </c>
      <c r="AV166">
        <f t="shared" si="160"/>
        <v>8</v>
      </c>
      <c r="AW166">
        <f t="shared" si="161"/>
        <v>8</v>
      </c>
      <c r="AX166">
        <f t="shared" si="162"/>
        <v>8</v>
      </c>
      <c r="AY166">
        <f t="shared" si="163"/>
        <v>8</v>
      </c>
      <c r="AZ166">
        <f t="shared" ref="AZ166:BI166" si="196">AY166</f>
        <v>8</v>
      </c>
      <c r="BA166">
        <f t="shared" si="196"/>
        <v>8</v>
      </c>
      <c r="BB166">
        <f t="shared" si="196"/>
        <v>8</v>
      </c>
      <c r="BC166">
        <f t="shared" si="196"/>
        <v>8</v>
      </c>
      <c r="BD166">
        <f t="shared" si="196"/>
        <v>8</v>
      </c>
      <c r="BE166">
        <f t="shared" si="196"/>
        <v>8</v>
      </c>
      <c r="BF166">
        <f t="shared" si="196"/>
        <v>8</v>
      </c>
      <c r="BG166">
        <f t="shared" si="196"/>
        <v>8</v>
      </c>
      <c r="BH166">
        <f t="shared" si="196"/>
        <v>8</v>
      </c>
      <c r="BI166">
        <f t="shared" si="196"/>
        <v>8</v>
      </c>
      <c r="BJ166">
        <v>75</v>
      </c>
      <c r="BK166" s="181">
        <f t="shared" si="189"/>
        <v>1101</v>
      </c>
      <c r="BL166" s="181">
        <f t="shared" si="189"/>
        <v>1592</v>
      </c>
      <c r="BM166" s="181">
        <f t="shared" si="189"/>
        <v>3884</v>
      </c>
      <c r="BN166" s="181">
        <f t="shared" si="189"/>
        <v>5205.7194029850743</v>
      </c>
      <c r="BO166"/>
    </row>
    <row r="167" spans="1:67">
      <c r="A167" s="4">
        <v>86</v>
      </c>
      <c r="B167" s="1">
        <f t="shared" si="133"/>
        <v>48.700512179628682</v>
      </c>
      <c r="C167" s="1">
        <f t="shared" si="128"/>
        <v>22.863505561443588</v>
      </c>
      <c r="D167" s="4">
        <v>79</v>
      </c>
      <c r="E167" s="167">
        <f t="shared" si="134"/>
        <v>17.768181818181461</v>
      </c>
      <c r="F167" s="167">
        <f t="shared" si="135"/>
        <v>32.099999999998772</v>
      </c>
      <c r="G167" s="167">
        <f t="shared" si="136"/>
        <v>822.72727272730663</v>
      </c>
      <c r="H167" s="167">
        <f t="shared" si="137"/>
        <v>220.36363636362967</v>
      </c>
      <c r="I167" s="167">
        <f t="shared" si="138"/>
        <v>24</v>
      </c>
      <c r="J167" s="167">
        <f t="shared" si="139"/>
        <v>24</v>
      </c>
      <c r="K167" s="167">
        <f t="shared" si="140"/>
        <v>24</v>
      </c>
      <c r="L167" s="167">
        <f t="shared" si="141"/>
        <v>34</v>
      </c>
      <c r="M167" s="167">
        <f t="shared" si="142"/>
        <v>24</v>
      </c>
      <c r="N167">
        <v>44</v>
      </c>
      <c r="O167" s="168">
        <f t="shared" si="143"/>
        <v>86.620833333332939</v>
      </c>
      <c r="P167" s="168">
        <f t="shared" si="167"/>
        <v>86.620833333332939</v>
      </c>
      <c r="Q167" s="167">
        <f t="shared" si="167"/>
        <v>86.620833333332939</v>
      </c>
      <c r="R167" s="99">
        <f t="shared" ref="R167:T167" si="197">R166+(R166-R165)</f>
        <v>535.6666666666689</v>
      </c>
      <c r="S167" s="99">
        <f t="shared" si="197"/>
        <v>526.33333333333076</v>
      </c>
      <c r="T167" s="99">
        <f t="shared" si="197"/>
        <v>517</v>
      </c>
      <c r="U167">
        <f t="shared" si="187"/>
        <v>16.936000000000003</v>
      </c>
      <c r="V167">
        <f t="shared" si="187"/>
        <v>49.789999999999978</v>
      </c>
      <c r="W167" s="156">
        <f t="shared" si="193"/>
        <v>192.31914452792043</v>
      </c>
      <c r="X167"/>
      <c r="Y167"/>
      <c r="Z167"/>
      <c r="AA167"/>
      <c r="AB167"/>
      <c r="AC167" s="167">
        <f t="shared" si="144"/>
        <v>13</v>
      </c>
      <c r="AD167" s="167">
        <f t="shared" si="145"/>
        <v>16</v>
      </c>
      <c r="AE167" s="167">
        <f t="shared" si="146"/>
        <v>15</v>
      </c>
      <c r="AF167" s="167">
        <f t="shared" si="147"/>
        <v>14</v>
      </c>
      <c r="AG167" s="167">
        <f t="shared" si="148"/>
        <v>13</v>
      </c>
      <c r="AH167" s="167">
        <f t="shared" si="149"/>
        <v>12</v>
      </c>
      <c r="AI167" s="167">
        <f t="shared" si="150"/>
        <v>12</v>
      </c>
      <c r="AJ167" s="167">
        <f t="shared" si="151"/>
        <v>11</v>
      </c>
      <c r="AK167" s="167">
        <f t="shared" si="152"/>
        <v>10</v>
      </c>
      <c r="AL167" s="167">
        <f t="shared" si="153"/>
        <v>10</v>
      </c>
      <c r="AM167" s="167">
        <f t="shared" si="154"/>
        <v>8</v>
      </c>
      <c r="AN167">
        <v>8</v>
      </c>
      <c r="AO167">
        <v>8</v>
      </c>
      <c r="AP167">
        <v>8</v>
      </c>
      <c r="AQ167">
        <f t="shared" si="155"/>
        <v>8</v>
      </c>
      <c r="AR167">
        <f t="shared" si="156"/>
        <v>8</v>
      </c>
      <c r="AS167">
        <f t="shared" si="157"/>
        <v>8</v>
      </c>
      <c r="AT167">
        <f t="shared" si="158"/>
        <v>8</v>
      </c>
      <c r="AU167">
        <f t="shared" si="159"/>
        <v>8</v>
      </c>
      <c r="AV167">
        <f t="shared" si="160"/>
        <v>8</v>
      </c>
      <c r="AW167">
        <f t="shared" si="161"/>
        <v>8</v>
      </c>
      <c r="AX167">
        <f t="shared" si="162"/>
        <v>8</v>
      </c>
      <c r="AY167">
        <f t="shared" si="163"/>
        <v>8</v>
      </c>
      <c r="AZ167">
        <f t="shared" ref="AZ167:BI167" si="198">AY167</f>
        <v>8</v>
      </c>
      <c r="BA167">
        <f t="shared" si="198"/>
        <v>8</v>
      </c>
      <c r="BB167">
        <f t="shared" si="198"/>
        <v>8</v>
      </c>
      <c r="BC167">
        <f t="shared" si="198"/>
        <v>8</v>
      </c>
      <c r="BD167">
        <f t="shared" si="198"/>
        <v>8</v>
      </c>
      <c r="BE167">
        <f t="shared" si="198"/>
        <v>8</v>
      </c>
      <c r="BF167">
        <f t="shared" si="198"/>
        <v>8</v>
      </c>
      <c r="BG167">
        <f t="shared" si="198"/>
        <v>8</v>
      </c>
      <c r="BH167">
        <f t="shared" si="198"/>
        <v>8</v>
      </c>
      <c r="BI167">
        <f t="shared" si="198"/>
        <v>8</v>
      </c>
      <c r="BJ167">
        <v>76</v>
      </c>
      <c r="BK167" s="181">
        <f t="shared" si="189"/>
        <v>1114</v>
      </c>
      <c r="BL167" s="181">
        <f t="shared" si="189"/>
        <v>1611</v>
      </c>
      <c r="BM167" s="181">
        <f t="shared" si="189"/>
        <v>3932</v>
      </c>
      <c r="BN167" s="181">
        <f t="shared" si="189"/>
        <v>5270.0537313432833</v>
      </c>
      <c r="BO167"/>
    </row>
    <row r="168" spans="1:67">
      <c r="A168" s="4">
        <v>87</v>
      </c>
      <c r="B168" s="1">
        <f t="shared" si="133"/>
        <v>49.266797204973201</v>
      </c>
      <c r="C168" s="1">
        <f t="shared" si="128"/>
        <v>23.129360277274326</v>
      </c>
      <c r="D168" s="4">
        <v>80</v>
      </c>
      <c r="E168" s="167">
        <f t="shared" si="134"/>
        <v>17.831818181817802</v>
      </c>
      <c r="F168" s="167">
        <f t="shared" si="135"/>
        <v>32.199999999998695</v>
      </c>
      <c r="G168" s="167">
        <f t="shared" si="136"/>
        <v>827.27272727276329</v>
      </c>
      <c r="H168" s="167">
        <f t="shared" si="137"/>
        <v>221.63636363635652</v>
      </c>
      <c r="I168" s="167">
        <f t="shared" si="138"/>
        <v>24</v>
      </c>
      <c r="J168" s="167">
        <f t="shared" si="139"/>
        <v>24</v>
      </c>
      <c r="K168" s="167">
        <f t="shared" si="140"/>
        <v>24</v>
      </c>
      <c r="L168" s="167">
        <f t="shared" si="141"/>
        <v>34</v>
      </c>
      <c r="M168" s="167">
        <f t="shared" si="142"/>
        <v>24</v>
      </c>
      <c r="N168">
        <v>44</v>
      </c>
      <c r="O168" s="168">
        <f t="shared" si="143"/>
        <v>87.616666666666248</v>
      </c>
      <c r="P168" s="168">
        <f t="shared" si="167"/>
        <v>87.616666666666248</v>
      </c>
      <c r="Q168" s="167">
        <f t="shared" si="167"/>
        <v>87.616666666666248</v>
      </c>
      <c r="R168" s="99">
        <f t="shared" ref="R168:T168" si="199">R167+(R167-R166)</f>
        <v>542.00000000000227</v>
      </c>
      <c r="S168" s="99">
        <f t="shared" si="199"/>
        <v>532.49999999999727</v>
      </c>
      <c r="T168" s="99">
        <f t="shared" si="199"/>
        <v>523</v>
      </c>
      <c r="U168">
        <f t="shared" si="187"/>
        <v>17.347000000000005</v>
      </c>
      <c r="V168">
        <f t="shared" si="187"/>
        <v>51.059999999999974</v>
      </c>
      <c r="W168" s="156">
        <f t="shared" si="193"/>
        <v>201.30540742025505</v>
      </c>
      <c r="X168"/>
      <c r="Y168"/>
      <c r="Z168"/>
      <c r="AA168"/>
      <c r="AB168"/>
      <c r="AC168" s="167">
        <f t="shared" si="144"/>
        <v>13</v>
      </c>
      <c r="AD168" s="167">
        <f t="shared" si="145"/>
        <v>16</v>
      </c>
      <c r="AE168" s="167">
        <f>IF(AE167=AE151-1,AE167,AE167-1)</f>
        <v>14</v>
      </c>
      <c r="AF168" s="167">
        <f t="shared" si="147"/>
        <v>13</v>
      </c>
      <c r="AG168" s="167">
        <f t="shared" si="148"/>
        <v>12</v>
      </c>
      <c r="AH168" s="167">
        <f t="shared" si="149"/>
        <v>12</v>
      </c>
      <c r="AI168" s="167">
        <f t="shared" si="150"/>
        <v>11</v>
      </c>
      <c r="AJ168" s="167">
        <f t="shared" si="151"/>
        <v>10</v>
      </c>
      <c r="AK168" s="167">
        <f t="shared" si="152"/>
        <v>10</v>
      </c>
      <c r="AL168" s="167">
        <f t="shared" si="153"/>
        <v>9</v>
      </c>
      <c r="AM168" s="167">
        <f>AM167</f>
        <v>8</v>
      </c>
      <c r="AN168">
        <v>8</v>
      </c>
      <c r="AO168">
        <v>8</v>
      </c>
      <c r="AP168">
        <v>8</v>
      </c>
      <c r="AQ168">
        <f t="shared" si="155"/>
        <v>8</v>
      </c>
      <c r="AR168">
        <f t="shared" si="156"/>
        <v>8</v>
      </c>
      <c r="AS168">
        <f t="shared" si="157"/>
        <v>8</v>
      </c>
      <c r="AT168">
        <f t="shared" si="158"/>
        <v>8</v>
      </c>
      <c r="AU168">
        <f t="shared" si="159"/>
        <v>8</v>
      </c>
      <c r="AV168">
        <f t="shared" si="160"/>
        <v>8</v>
      </c>
      <c r="AW168">
        <f t="shared" si="161"/>
        <v>8</v>
      </c>
      <c r="AX168">
        <f t="shared" si="162"/>
        <v>8</v>
      </c>
      <c r="AY168">
        <f t="shared" si="163"/>
        <v>8</v>
      </c>
      <c r="AZ168">
        <f t="shared" ref="AZ168:BI168" si="200">AY168</f>
        <v>8</v>
      </c>
      <c r="BA168">
        <f t="shared" si="200"/>
        <v>8</v>
      </c>
      <c r="BB168">
        <f t="shared" si="200"/>
        <v>8</v>
      </c>
      <c r="BC168">
        <f t="shared" si="200"/>
        <v>8</v>
      </c>
      <c r="BD168">
        <f t="shared" si="200"/>
        <v>8</v>
      </c>
      <c r="BE168">
        <f t="shared" si="200"/>
        <v>8</v>
      </c>
      <c r="BF168">
        <f t="shared" si="200"/>
        <v>8</v>
      </c>
      <c r="BG168">
        <f t="shared" si="200"/>
        <v>8</v>
      </c>
      <c r="BH168">
        <f t="shared" si="200"/>
        <v>8</v>
      </c>
      <c r="BI168">
        <f t="shared" si="200"/>
        <v>8</v>
      </c>
      <c r="BJ168">
        <v>77</v>
      </c>
      <c r="BK168" s="181">
        <f t="shared" si="189"/>
        <v>1127</v>
      </c>
      <c r="BL168" s="181">
        <f t="shared" si="189"/>
        <v>1630</v>
      </c>
      <c r="BM168" s="181">
        <f t="shared" si="189"/>
        <v>3980</v>
      </c>
      <c r="BN168" s="181">
        <f t="shared" si="189"/>
        <v>5334.3880597014922</v>
      </c>
      <c r="BO168"/>
    </row>
    <row r="169" spans="1:67">
      <c r="A169" s="4">
        <v>88</v>
      </c>
      <c r="B169" s="1">
        <f t="shared" si="133"/>
        <v>49.833082230317721</v>
      </c>
      <c r="C169" s="1">
        <f t="shared" si="128"/>
        <v>23.395214993105064</v>
      </c>
      <c r="D169" s="4">
        <v>81</v>
      </c>
      <c r="E169" s="167">
        <f t="shared" si="134"/>
        <v>17.895454545454143</v>
      </c>
      <c r="F169" s="167">
        <f t="shared" si="135"/>
        <v>32.299999999998619</v>
      </c>
      <c r="G169" s="167">
        <f t="shared" si="136"/>
        <v>831.81818181821995</v>
      </c>
      <c r="H169" s="167">
        <f t="shared" si="137"/>
        <v>222.90909090908337</v>
      </c>
      <c r="I169" s="167">
        <f t="shared" si="138"/>
        <v>24</v>
      </c>
      <c r="J169" s="167">
        <f t="shared" si="139"/>
        <v>24</v>
      </c>
      <c r="K169" s="167">
        <f t="shared" si="140"/>
        <v>24</v>
      </c>
      <c r="L169" s="167">
        <f t="shared" si="141"/>
        <v>34</v>
      </c>
      <c r="M169" s="167">
        <f t="shared" si="142"/>
        <v>24</v>
      </c>
      <c r="N169">
        <v>44</v>
      </c>
      <c r="O169" s="168">
        <f t="shared" si="143"/>
        <v>88.612499999999557</v>
      </c>
      <c r="P169" s="168">
        <f t="shared" si="167"/>
        <v>88.612499999999557</v>
      </c>
      <c r="Q169" s="167">
        <f t="shared" si="167"/>
        <v>88.612499999999557</v>
      </c>
      <c r="R169" s="99">
        <f t="shared" ref="R169:T169" si="201">R168+(R168-R167)</f>
        <v>548.33333333333564</v>
      </c>
      <c r="S169" s="99">
        <f t="shared" si="201"/>
        <v>538.66666666666379</v>
      </c>
      <c r="T169" s="99">
        <f t="shared" si="201"/>
        <v>529</v>
      </c>
      <c r="U169">
        <f t="shared" si="187"/>
        <v>17.758000000000006</v>
      </c>
      <c r="V169">
        <f t="shared" si="187"/>
        <v>52.32999999999997</v>
      </c>
      <c r="W169" s="156">
        <f t="shared" si="193"/>
        <v>210.2916703125897</v>
      </c>
      <c r="X169"/>
      <c r="Y169"/>
      <c r="Z169"/>
      <c r="AA169"/>
      <c r="AB169"/>
      <c r="AC169" s="167">
        <f t="shared" si="144"/>
        <v>13</v>
      </c>
      <c r="AD169" s="167">
        <f t="shared" si="145"/>
        <v>15</v>
      </c>
      <c r="AE169" s="167">
        <f t="shared" ref="AE169:AE191" si="202">IF(AE168=AE152-1,AE168,AE168-1)</f>
        <v>14</v>
      </c>
      <c r="AF169" s="167">
        <f t="shared" si="147"/>
        <v>13</v>
      </c>
      <c r="AG169" s="167">
        <f t="shared" si="148"/>
        <v>12</v>
      </c>
      <c r="AH169" s="167">
        <f t="shared" si="149"/>
        <v>11</v>
      </c>
      <c r="AI169" s="167">
        <f t="shared" si="150"/>
        <v>11</v>
      </c>
      <c r="AJ169" s="167">
        <f t="shared" si="151"/>
        <v>10</v>
      </c>
      <c r="AK169" s="167">
        <f t="shared" si="152"/>
        <v>9</v>
      </c>
      <c r="AL169" s="167">
        <f t="shared" si="153"/>
        <v>9</v>
      </c>
      <c r="AM169" s="167">
        <f t="shared" ref="AM169:AM191" si="203">AM168</f>
        <v>8</v>
      </c>
      <c r="AN169">
        <v>8</v>
      </c>
      <c r="AO169">
        <v>8</v>
      </c>
      <c r="AP169">
        <v>8</v>
      </c>
      <c r="AQ169">
        <f t="shared" si="155"/>
        <v>8</v>
      </c>
      <c r="AR169">
        <f t="shared" si="156"/>
        <v>8</v>
      </c>
      <c r="AS169">
        <f t="shared" si="157"/>
        <v>8</v>
      </c>
      <c r="AT169">
        <f t="shared" si="158"/>
        <v>8</v>
      </c>
      <c r="AU169">
        <f t="shared" si="159"/>
        <v>8</v>
      </c>
      <c r="AV169">
        <f t="shared" si="160"/>
        <v>8</v>
      </c>
      <c r="AW169">
        <f t="shared" si="161"/>
        <v>8</v>
      </c>
      <c r="AX169">
        <f t="shared" si="162"/>
        <v>8</v>
      </c>
      <c r="AY169">
        <f t="shared" si="163"/>
        <v>8</v>
      </c>
      <c r="AZ169">
        <f t="shared" ref="AZ169:BI169" si="204">AY169</f>
        <v>8</v>
      </c>
      <c r="BA169">
        <f t="shared" si="204"/>
        <v>8</v>
      </c>
      <c r="BB169">
        <f t="shared" si="204"/>
        <v>8</v>
      </c>
      <c r="BC169">
        <f t="shared" si="204"/>
        <v>8</v>
      </c>
      <c r="BD169">
        <f t="shared" si="204"/>
        <v>8</v>
      </c>
      <c r="BE169">
        <f t="shared" si="204"/>
        <v>8</v>
      </c>
      <c r="BF169">
        <f t="shared" si="204"/>
        <v>8</v>
      </c>
      <c r="BG169">
        <f t="shared" si="204"/>
        <v>8</v>
      </c>
      <c r="BH169">
        <f t="shared" si="204"/>
        <v>8</v>
      </c>
      <c r="BI169">
        <f t="shared" si="204"/>
        <v>8</v>
      </c>
      <c r="BJ169">
        <v>78</v>
      </c>
      <c r="BK169" s="181">
        <f t="shared" si="189"/>
        <v>1140</v>
      </c>
      <c r="BL169" s="181">
        <f t="shared" si="189"/>
        <v>1649</v>
      </c>
      <c r="BM169" s="181">
        <f t="shared" si="189"/>
        <v>4028</v>
      </c>
      <c r="BN169" s="181">
        <f t="shared" si="189"/>
        <v>5398.7223880597012</v>
      </c>
      <c r="BO169"/>
    </row>
    <row r="170" spans="1:67">
      <c r="A170" s="4">
        <v>89</v>
      </c>
      <c r="B170" s="1">
        <f t="shared" si="133"/>
        <v>50.399367255662241</v>
      </c>
      <c r="C170" s="1">
        <f t="shared" si="128"/>
        <v>23.661069708935806</v>
      </c>
      <c r="D170" s="4">
        <v>82</v>
      </c>
      <c r="E170" s="167">
        <f t="shared" si="134"/>
        <v>17.959090909090484</v>
      </c>
      <c r="F170" s="167">
        <f t="shared" si="135"/>
        <v>32.399999999998542</v>
      </c>
      <c r="G170" s="167">
        <f t="shared" si="136"/>
        <v>836.36363636367662</v>
      </c>
      <c r="H170" s="167">
        <f t="shared" si="137"/>
        <v>224.18181818181023</v>
      </c>
      <c r="I170" s="167">
        <f t="shared" si="138"/>
        <v>24</v>
      </c>
      <c r="J170" s="167">
        <f t="shared" si="139"/>
        <v>24</v>
      </c>
      <c r="K170" s="167">
        <f t="shared" si="140"/>
        <v>24</v>
      </c>
      <c r="L170" s="167">
        <f t="shared" si="141"/>
        <v>34</v>
      </c>
      <c r="M170" s="167">
        <f t="shared" si="142"/>
        <v>24</v>
      </c>
      <c r="N170">
        <v>44</v>
      </c>
      <c r="O170" s="168">
        <f t="shared" si="143"/>
        <v>89.608333333332865</v>
      </c>
      <c r="P170" s="168">
        <f t="shared" si="167"/>
        <v>89.608333333332865</v>
      </c>
      <c r="Q170" s="167">
        <f t="shared" si="167"/>
        <v>89.608333333332865</v>
      </c>
      <c r="R170" s="99">
        <f t="shared" ref="R170:T170" si="205">R169+(R169-R168)</f>
        <v>554.66666666666902</v>
      </c>
      <c r="S170" s="99">
        <f t="shared" si="205"/>
        <v>544.8333333333303</v>
      </c>
      <c r="T170" s="99">
        <f t="shared" si="205"/>
        <v>535</v>
      </c>
      <c r="U170">
        <f t="shared" si="187"/>
        <v>18.169000000000008</v>
      </c>
      <c r="V170">
        <f t="shared" si="187"/>
        <v>53.599999999999966</v>
      </c>
      <c r="W170" s="156">
        <f t="shared" si="193"/>
        <v>219.27793320492432</v>
      </c>
      <c r="X170"/>
      <c r="Y170"/>
      <c r="Z170"/>
      <c r="AA170"/>
      <c r="AB170"/>
      <c r="AC170" s="167">
        <f t="shared" si="144"/>
        <v>13</v>
      </c>
      <c r="AD170" s="167">
        <f t="shared" si="145"/>
        <v>15</v>
      </c>
      <c r="AE170" s="167">
        <f t="shared" si="202"/>
        <v>14</v>
      </c>
      <c r="AF170" s="167">
        <f t="shared" si="147"/>
        <v>13</v>
      </c>
      <c r="AG170" s="167">
        <f t="shared" si="148"/>
        <v>12</v>
      </c>
      <c r="AH170" s="167">
        <f t="shared" si="149"/>
        <v>11</v>
      </c>
      <c r="AI170" s="167">
        <f t="shared" si="150"/>
        <v>11</v>
      </c>
      <c r="AJ170" s="167">
        <f t="shared" si="151"/>
        <v>10</v>
      </c>
      <c r="AK170" s="167">
        <f t="shared" si="152"/>
        <v>9</v>
      </c>
      <c r="AL170" s="167">
        <f t="shared" si="153"/>
        <v>9</v>
      </c>
      <c r="AM170" s="167">
        <f t="shared" si="203"/>
        <v>8</v>
      </c>
      <c r="AN170">
        <v>8</v>
      </c>
      <c r="AO170">
        <v>8</v>
      </c>
      <c r="AP170">
        <v>8</v>
      </c>
      <c r="AQ170">
        <f t="shared" si="155"/>
        <v>8</v>
      </c>
      <c r="AR170">
        <f t="shared" si="156"/>
        <v>8</v>
      </c>
      <c r="AS170">
        <f t="shared" si="157"/>
        <v>8</v>
      </c>
      <c r="AT170">
        <f t="shared" si="158"/>
        <v>8</v>
      </c>
      <c r="AU170">
        <f t="shared" si="159"/>
        <v>8</v>
      </c>
      <c r="AV170">
        <f t="shared" si="160"/>
        <v>8</v>
      </c>
      <c r="AW170">
        <f t="shared" si="161"/>
        <v>8</v>
      </c>
      <c r="AX170">
        <f t="shared" si="162"/>
        <v>8</v>
      </c>
      <c r="AY170">
        <f t="shared" si="163"/>
        <v>8</v>
      </c>
      <c r="AZ170">
        <f t="shared" ref="AZ170:BI170" si="206">AY170</f>
        <v>8</v>
      </c>
      <c r="BA170">
        <f t="shared" si="206"/>
        <v>8</v>
      </c>
      <c r="BB170">
        <f t="shared" si="206"/>
        <v>8</v>
      </c>
      <c r="BC170">
        <f t="shared" si="206"/>
        <v>8</v>
      </c>
      <c r="BD170">
        <f t="shared" si="206"/>
        <v>8</v>
      </c>
      <c r="BE170">
        <f t="shared" si="206"/>
        <v>8</v>
      </c>
      <c r="BF170">
        <f t="shared" si="206"/>
        <v>8</v>
      </c>
      <c r="BG170">
        <f t="shared" si="206"/>
        <v>8</v>
      </c>
      <c r="BH170">
        <f t="shared" si="206"/>
        <v>8</v>
      </c>
      <c r="BI170">
        <f t="shared" si="206"/>
        <v>8</v>
      </c>
      <c r="BJ170">
        <v>79</v>
      </c>
      <c r="BK170" s="181">
        <f t="shared" si="189"/>
        <v>1153</v>
      </c>
      <c r="BL170" s="181">
        <f t="shared" si="189"/>
        <v>1668</v>
      </c>
      <c r="BM170" s="181">
        <f t="shared" si="189"/>
        <v>4076</v>
      </c>
      <c r="BN170" s="181">
        <f t="shared" si="189"/>
        <v>5463.0567164179101</v>
      </c>
      <c r="BO170"/>
    </row>
    <row r="171" spans="1:67">
      <c r="A171" s="4">
        <v>90</v>
      </c>
      <c r="B171" s="1">
        <f t="shared" si="133"/>
        <v>50.965652281006761</v>
      </c>
      <c r="C171" s="1">
        <f t="shared" si="128"/>
        <v>23.926924424766543</v>
      </c>
      <c r="D171" s="4">
        <v>83</v>
      </c>
      <c r="E171" s="167">
        <f t="shared" si="134"/>
        <v>18.022727272726826</v>
      </c>
      <c r="F171" s="167">
        <f t="shared" si="135"/>
        <v>32.499999999998465</v>
      </c>
      <c r="G171" s="167">
        <f t="shared" si="136"/>
        <v>840.90909090913328</v>
      </c>
      <c r="H171" s="167">
        <f t="shared" si="137"/>
        <v>225.45454545453708</v>
      </c>
      <c r="I171" s="167">
        <f t="shared" si="138"/>
        <v>24</v>
      </c>
      <c r="J171" s="167">
        <f t="shared" si="139"/>
        <v>24</v>
      </c>
      <c r="K171" s="167">
        <f t="shared" si="140"/>
        <v>24</v>
      </c>
      <c r="L171" s="167">
        <f t="shared" si="141"/>
        <v>34</v>
      </c>
      <c r="M171" s="167">
        <f t="shared" si="142"/>
        <v>24</v>
      </c>
      <c r="N171">
        <v>44</v>
      </c>
      <c r="O171" s="168">
        <f t="shared" si="143"/>
        <v>90.604166666666174</v>
      </c>
      <c r="P171" s="168">
        <f t="shared" si="167"/>
        <v>90.604166666666174</v>
      </c>
      <c r="Q171" s="167">
        <f t="shared" si="167"/>
        <v>90.604166666666174</v>
      </c>
      <c r="R171" s="99">
        <f t="shared" ref="R171:T171" si="207">R170+(R170-R169)</f>
        <v>561.00000000000239</v>
      </c>
      <c r="S171" s="99">
        <f t="shared" si="207"/>
        <v>550.99999999999682</v>
      </c>
      <c r="T171" s="99">
        <f t="shared" si="207"/>
        <v>541</v>
      </c>
      <c r="U171">
        <v>18.579999999999998</v>
      </c>
      <c r="V171">
        <v>54.87</v>
      </c>
      <c r="W171" s="156">
        <f t="shared" si="193"/>
        <v>219.27793320492432</v>
      </c>
      <c r="X171"/>
      <c r="Y171"/>
      <c r="Z171"/>
      <c r="AA171"/>
      <c r="AB171"/>
      <c r="AC171" s="167">
        <f t="shared" si="144"/>
        <v>13</v>
      </c>
      <c r="AD171" s="167">
        <f t="shared" si="145"/>
        <v>15</v>
      </c>
      <c r="AE171" s="167">
        <f t="shared" si="202"/>
        <v>14</v>
      </c>
      <c r="AF171" s="167">
        <f t="shared" si="147"/>
        <v>13</v>
      </c>
      <c r="AG171" s="167">
        <f t="shared" si="148"/>
        <v>12</v>
      </c>
      <c r="AH171" s="167">
        <f t="shared" si="149"/>
        <v>11</v>
      </c>
      <c r="AI171" s="167">
        <f t="shared" si="150"/>
        <v>11</v>
      </c>
      <c r="AJ171" s="167">
        <f t="shared" si="151"/>
        <v>10</v>
      </c>
      <c r="AK171" s="167">
        <f t="shared" si="152"/>
        <v>9</v>
      </c>
      <c r="AL171" s="167">
        <f t="shared" si="153"/>
        <v>9</v>
      </c>
      <c r="AM171" s="167">
        <f t="shared" si="203"/>
        <v>8</v>
      </c>
      <c r="AN171">
        <v>8</v>
      </c>
      <c r="AO171">
        <v>8</v>
      </c>
      <c r="AP171">
        <v>8</v>
      </c>
      <c r="AQ171">
        <f t="shared" si="155"/>
        <v>8</v>
      </c>
      <c r="AR171">
        <f t="shared" si="156"/>
        <v>8</v>
      </c>
      <c r="AS171">
        <f t="shared" si="157"/>
        <v>8</v>
      </c>
      <c r="AT171">
        <f t="shared" si="158"/>
        <v>8</v>
      </c>
      <c r="AU171">
        <f t="shared" si="159"/>
        <v>8</v>
      </c>
      <c r="AV171">
        <f t="shared" si="160"/>
        <v>8</v>
      </c>
      <c r="AW171">
        <f t="shared" si="161"/>
        <v>8</v>
      </c>
      <c r="AX171">
        <f t="shared" si="162"/>
        <v>8</v>
      </c>
      <c r="AY171">
        <f t="shared" si="163"/>
        <v>8</v>
      </c>
      <c r="AZ171">
        <f t="shared" ref="AZ171:BI171" si="208">AY171</f>
        <v>8</v>
      </c>
      <c r="BA171">
        <f t="shared" si="208"/>
        <v>8</v>
      </c>
      <c r="BB171">
        <f t="shared" si="208"/>
        <v>8</v>
      </c>
      <c r="BC171">
        <f t="shared" si="208"/>
        <v>8</v>
      </c>
      <c r="BD171">
        <f t="shared" si="208"/>
        <v>8</v>
      </c>
      <c r="BE171">
        <f t="shared" si="208"/>
        <v>8</v>
      </c>
      <c r="BF171">
        <f t="shared" si="208"/>
        <v>8</v>
      </c>
      <c r="BG171">
        <f t="shared" si="208"/>
        <v>8</v>
      </c>
      <c r="BH171">
        <f t="shared" si="208"/>
        <v>8</v>
      </c>
      <c r="BI171">
        <f t="shared" si="208"/>
        <v>8</v>
      </c>
      <c r="BJ171">
        <v>80</v>
      </c>
      <c r="BK171" s="181">
        <f t="shared" si="189"/>
        <v>1166</v>
      </c>
      <c r="BL171" s="181">
        <f t="shared" si="189"/>
        <v>1687</v>
      </c>
      <c r="BM171" s="181">
        <f t="shared" si="189"/>
        <v>4124</v>
      </c>
      <c r="BN171" s="181">
        <f t="shared" si="189"/>
        <v>5527.3910447761191</v>
      </c>
      <c r="BO171"/>
    </row>
    <row r="172" spans="1:67">
      <c r="A172" s="4">
        <v>91</v>
      </c>
      <c r="B172" s="1">
        <f t="shared" si="133"/>
        <v>51.531937306351281</v>
      </c>
      <c r="C172" s="1">
        <f t="shared" si="128"/>
        <v>24.192779140597285</v>
      </c>
      <c r="D172" s="4">
        <v>84</v>
      </c>
      <c r="E172" s="167">
        <f t="shared" si="134"/>
        <v>18.086363636363167</v>
      </c>
      <c r="F172" s="167">
        <f t="shared" si="135"/>
        <v>32.599999999998388</v>
      </c>
      <c r="G172" s="167">
        <f t="shared" si="136"/>
        <v>845.45454545458995</v>
      </c>
      <c r="H172" s="167">
        <f t="shared" si="137"/>
        <v>226.72727272726394</v>
      </c>
      <c r="I172" s="167">
        <f t="shared" si="138"/>
        <v>24</v>
      </c>
      <c r="J172" s="167">
        <f t="shared" si="139"/>
        <v>24</v>
      </c>
      <c r="K172" s="167">
        <f t="shared" si="140"/>
        <v>24</v>
      </c>
      <c r="L172" s="167">
        <f t="shared" si="141"/>
        <v>34</v>
      </c>
      <c r="M172" s="167">
        <f t="shared" si="142"/>
        <v>24</v>
      </c>
      <c r="N172">
        <v>44</v>
      </c>
      <c r="O172" s="168">
        <f t="shared" si="143"/>
        <v>91.599999999999483</v>
      </c>
      <c r="P172" s="168">
        <f t="shared" si="167"/>
        <v>91.599999999999483</v>
      </c>
      <c r="Q172" s="167">
        <f t="shared" si="167"/>
        <v>91.599999999999483</v>
      </c>
      <c r="R172" s="99">
        <f t="shared" ref="R172:T172" si="209">R171+(R171-R170)</f>
        <v>567.33333333333576</v>
      </c>
      <c r="S172" s="99">
        <f t="shared" si="209"/>
        <v>557.16666666666333</v>
      </c>
      <c r="T172" s="99">
        <f t="shared" si="209"/>
        <v>547</v>
      </c>
      <c r="U172">
        <f>U171+(U$181-U$171)/10</f>
        <v>19.047999999999998</v>
      </c>
      <c r="V172">
        <f>V171+(V$181-V$171)/10</f>
        <v>56.338999999999999</v>
      </c>
      <c r="W172" s="156">
        <f t="shared" si="193"/>
        <v>233.51541038458055</v>
      </c>
      <c r="X172"/>
      <c r="Y172"/>
      <c r="Z172"/>
      <c r="AA172"/>
      <c r="AB172"/>
      <c r="AC172" s="167">
        <f t="shared" si="144"/>
        <v>13</v>
      </c>
      <c r="AD172" s="167">
        <f t="shared" si="145"/>
        <v>15</v>
      </c>
      <c r="AE172" s="167">
        <f t="shared" si="202"/>
        <v>14</v>
      </c>
      <c r="AF172" s="167">
        <f t="shared" si="147"/>
        <v>13</v>
      </c>
      <c r="AG172" s="167">
        <f t="shared" si="148"/>
        <v>12</v>
      </c>
      <c r="AH172" s="167">
        <f t="shared" si="149"/>
        <v>11</v>
      </c>
      <c r="AI172" s="167">
        <f t="shared" si="150"/>
        <v>11</v>
      </c>
      <c r="AJ172" s="167">
        <f t="shared" si="151"/>
        <v>10</v>
      </c>
      <c r="AK172" s="167">
        <f t="shared" si="152"/>
        <v>9</v>
      </c>
      <c r="AL172" s="167">
        <f t="shared" si="153"/>
        <v>9</v>
      </c>
      <c r="AM172" s="167">
        <f t="shared" si="203"/>
        <v>8</v>
      </c>
      <c r="AN172">
        <v>8</v>
      </c>
      <c r="AO172">
        <v>8</v>
      </c>
      <c r="AP172">
        <v>8</v>
      </c>
      <c r="AQ172">
        <f t="shared" si="155"/>
        <v>8</v>
      </c>
      <c r="AR172">
        <f t="shared" si="156"/>
        <v>8</v>
      </c>
      <c r="AS172">
        <f t="shared" si="157"/>
        <v>8</v>
      </c>
      <c r="AT172">
        <f t="shared" si="158"/>
        <v>8</v>
      </c>
      <c r="AU172">
        <f t="shared" si="159"/>
        <v>8</v>
      </c>
      <c r="AV172">
        <f t="shared" si="160"/>
        <v>8</v>
      </c>
      <c r="AW172">
        <f t="shared" si="161"/>
        <v>8</v>
      </c>
      <c r="AX172">
        <f t="shared" si="162"/>
        <v>8</v>
      </c>
      <c r="AY172">
        <f t="shared" si="163"/>
        <v>8</v>
      </c>
      <c r="AZ172">
        <f t="shared" ref="AZ172:AZ191" si="210">AY172</f>
        <v>8</v>
      </c>
      <c r="BA172">
        <f t="shared" ref="BA172:BA191" si="211">AZ172</f>
        <v>8</v>
      </c>
      <c r="BB172">
        <f t="shared" ref="BB172:BB191" si="212">BA172</f>
        <v>8</v>
      </c>
      <c r="BC172">
        <f t="shared" ref="BC172:BC191" si="213">BB172</f>
        <v>8</v>
      </c>
      <c r="BD172">
        <f t="shared" ref="BD172:BD191" si="214">BC172</f>
        <v>8</v>
      </c>
      <c r="BE172">
        <f t="shared" ref="BE172:BE191" si="215">BD172</f>
        <v>8</v>
      </c>
      <c r="BF172">
        <f t="shared" ref="BF172:BF191" si="216">BE172</f>
        <v>8</v>
      </c>
      <c r="BG172">
        <f t="shared" ref="BG172:BG191" si="217">BF172</f>
        <v>8</v>
      </c>
      <c r="BH172">
        <f t="shared" ref="BH172:BH191" si="218">BG172</f>
        <v>8</v>
      </c>
      <c r="BI172">
        <f t="shared" ref="BI172:BI191" si="219">BH172</f>
        <v>8</v>
      </c>
      <c r="BJ172">
        <v>81</v>
      </c>
      <c r="BK172" s="181">
        <f t="shared" si="189"/>
        <v>1179</v>
      </c>
      <c r="BL172" s="181">
        <f t="shared" si="189"/>
        <v>1706</v>
      </c>
      <c r="BM172" s="181">
        <f t="shared" si="189"/>
        <v>4172</v>
      </c>
      <c r="BN172" s="181">
        <f t="shared" si="189"/>
        <v>5591.725373134328</v>
      </c>
      <c r="BO172"/>
    </row>
    <row r="173" spans="1:67">
      <c r="A173" s="4">
        <v>92</v>
      </c>
      <c r="B173" s="1">
        <f t="shared" si="133"/>
        <v>52.098222331695801</v>
      </c>
      <c r="C173" s="1">
        <f t="shared" si="128"/>
        <v>24.458633856428023</v>
      </c>
      <c r="D173" s="4">
        <v>85</v>
      </c>
      <c r="E173" s="167">
        <f t="shared" si="134"/>
        <v>18.149999999999508</v>
      </c>
      <c r="F173" s="167">
        <f t="shared" si="135"/>
        <v>32.699999999998312</v>
      </c>
      <c r="G173" s="167">
        <f t="shared" si="136"/>
        <v>850.00000000004661</v>
      </c>
      <c r="H173" s="167">
        <f t="shared" si="137"/>
        <v>227.99999999999079</v>
      </c>
      <c r="I173" s="167">
        <f t="shared" si="138"/>
        <v>24</v>
      </c>
      <c r="J173" s="167">
        <f t="shared" si="139"/>
        <v>24</v>
      </c>
      <c r="K173" s="167">
        <f t="shared" si="140"/>
        <v>24</v>
      </c>
      <c r="L173" s="167">
        <f t="shared" si="141"/>
        <v>34</v>
      </c>
      <c r="M173" s="167">
        <f t="shared" si="142"/>
        <v>24</v>
      </c>
      <c r="N173">
        <v>44</v>
      </c>
      <c r="O173" s="168">
        <f t="shared" si="143"/>
        <v>92.595833333332791</v>
      </c>
      <c r="P173" s="168">
        <f t="shared" si="167"/>
        <v>92.595833333332791</v>
      </c>
      <c r="Q173" s="167">
        <f t="shared" si="167"/>
        <v>92.595833333332791</v>
      </c>
      <c r="R173" s="99">
        <f t="shared" ref="R173:T173" si="220">R172+(R172-R171)</f>
        <v>573.66666666666913</v>
      </c>
      <c r="S173" s="99">
        <f t="shared" si="220"/>
        <v>563.33333333332985</v>
      </c>
      <c r="T173" s="99">
        <f t="shared" si="220"/>
        <v>553</v>
      </c>
      <c r="U173">
        <f t="shared" ref="U173:V180" si="221">U172+(U$181-U$171)/10</f>
        <v>19.515999999999998</v>
      </c>
      <c r="V173">
        <f t="shared" si="221"/>
        <v>57.808</v>
      </c>
      <c r="W173" s="156">
        <f t="shared" si="193"/>
        <v>247.75288756423677</v>
      </c>
      <c r="X173"/>
      <c r="Y173"/>
      <c r="Z173"/>
      <c r="AA173"/>
      <c r="AB173"/>
      <c r="AC173" s="167">
        <f t="shared" si="144"/>
        <v>13</v>
      </c>
      <c r="AD173" s="167">
        <f t="shared" si="145"/>
        <v>15</v>
      </c>
      <c r="AE173" s="167">
        <f t="shared" si="202"/>
        <v>14</v>
      </c>
      <c r="AF173" s="167">
        <f t="shared" si="147"/>
        <v>13</v>
      </c>
      <c r="AG173" s="167">
        <f t="shared" si="148"/>
        <v>12</v>
      </c>
      <c r="AH173" s="167">
        <f t="shared" si="149"/>
        <v>11</v>
      </c>
      <c r="AI173" s="167">
        <f t="shared" si="150"/>
        <v>11</v>
      </c>
      <c r="AJ173" s="167">
        <f t="shared" si="151"/>
        <v>10</v>
      </c>
      <c r="AK173" s="167">
        <f t="shared" si="152"/>
        <v>9</v>
      </c>
      <c r="AL173" s="167">
        <f t="shared" si="153"/>
        <v>9</v>
      </c>
      <c r="AM173" s="167">
        <f t="shared" si="203"/>
        <v>8</v>
      </c>
      <c r="AN173">
        <v>8</v>
      </c>
      <c r="AO173">
        <v>8</v>
      </c>
      <c r="AP173">
        <v>8</v>
      </c>
      <c r="AQ173">
        <f t="shared" si="155"/>
        <v>8</v>
      </c>
      <c r="AR173">
        <f t="shared" si="156"/>
        <v>8</v>
      </c>
      <c r="AS173">
        <f t="shared" si="157"/>
        <v>8</v>
      </c>
      <c r="AT173">
        <f t="shared" si="158"/>
        <v>8</v>
      </c>
      <c r="AU173">
        <f t="shared" si="159"/>
        <v>8</v>
      </c>
      <c r="AV173">
        <f t="shared" si="160"/>
        <v>8</v>
      </c>
      <c r="AW173">
        <f t="shared" si="161"/>
        <v>8</v>
      </c>
      <c r="AX173">
        <f t="shared" si="162"/>
        <v>8</v>
      </c>
      <c r="AY173">
        <f t="shared" si="163"/>
        <v>8</v>
      </c>
      <c r="AZ173">
        <f t="shared" si="210"/>
        <v>8</v>
      </c>
      <c r="BA173">
        <f t="shared" si="211"/>
        <v>8</v>
      </c>
      <c r="BB173">
        <f t="shared" si="212"/>
        <v>8</v>
      </c>
      <c r="BC173">
        <f t="shared" si="213"/>
        <v>8</v>
      </c>
      <c r="BD173">
        <f t="shared" si="214"/>
        <v>8</v>
      </c>
      <c r="BE173">
        <f t="shared" si="215"/>
        <v>8</v>
      </c>
      <c r="BF173">
        <f t="shared" si="216"/>
        <v>8</v>
      </c>
      <c r="BG173">
        <f t="shared" si="217"/>
        <v>8</v>
      </c>
      <c r="BH173">
        <f t="shared" si="218"/>
        <v>8</v>
      </c>
      <c r="BI173">
        <f t="shared" si="219"/>
        <v>8</v>
      </c>
      <c r="BJ173">
        <v>82</v>
      </c>
      <c r="BK173" s="181">
        <f t="shared" si="189"/>
        <v>1192</v>
      </c>
      <c r="BL173" s="181">
        <f t="shared" si="189"/>
        <v>1725</v>
      </c>
      <c r="BM173" s="181">
        <f t="shared" si="189"/>
        <v>4220</v>
      </c>
      <c r="BN173" s="181">
        <f t="shared" si="189"/>
        <v>5656.059701492537</v>
      </c>
      <c r="BO173"/>
    </row>
    <row r="174" spans="1:67">
      <c r="A174" s="4">
        <v>93</v>
      </c>
      <c r="B174" s="1">
        <f t="shared" si="133"/>
        <v>52.664507357040321</v>
      </c>
      <c r="C174" s="1">
        <f t="shared" si="128"/>
        <v>24.724488572258764</v>
      </c>
      <c r="D174" s="4">
        <v>86</v>
      </c>
      <c r="E174" s="167">
        <f t="shared" si="134"/>
        <v>18.21363636363585</v>
      </c>
      <c r="F174" s="167">
        <f t="shared" si="135"/>
        <v>32.799999999998235</v>
      </c>
      <c r="G174" s="167">
        <f t="shared" si="136"/>
        <v>854.54545454550328</v>
      </c>
      <c r="H174" s="167">
        <f t="shared" si="137"/>
        <v>229.27272727271765</v>
      </c>
      <c r="I174" s="167">
        <f t="shared" si="138"/>
        <v>24</v>
      </c>
      <c r="J174" s="167">
        <f t="shared" si="139"/>
        <v>24</v>
      </c>
      <c r="K174" s="167">
        <f t="shared" si="140"/>
        <v>24</v>
      </c>
      <c r="L174" s="167">
        <f t="shared" si="141"/>
        <v>34</v>
      </c>
      <c r="M174" s="167">
        <f t="shared" si="142"/>
        <v>24</v>
      </c>
      <c r="N174">
        <v>44</v>
      </c>
      <c r="O174" s="168">
        <f t="shared" si="143"/>
        <v>93.5916666666661</v>
      </c>
      <c r="P174" s="168">
        <f t="shared" si="167"/>
        <v>93.5916666666661</v>
      </c>
      <c r="Q174" s="167">
        <f t="shared" si="167"/>
        <v>93.5916666666661</v>
      </c>
      <c r="R174" s="99">
        <f t="shared" ref="R174:T174" si="222">R173+(R173-R172)</f>
        <v>580.0000000000025</v>
      </c>
      <c r="S174" s="99">
        <f t="shared" si="222"/>
        <v>569.49999999999636</v>
      </c>
      <c r="T174" s="99">
        <f t="shared" si="222"/>
        <v>559</v>
      </c>
      <c r="U174">
        <f t="shared" si="221"/>
        <v>19.983999999999998</v>
      </c>
      <c r="V174">
        <f t="shared" si="221"/>
        <v>59.277000000000001</v>
      </c>
      <c r="W174" s="156">
        <f t="shared" si="193"/>
        <v>261.990364743893</v>
      </c>
      <c r="X174"/>
      <c r="Y174"/>
      <c r="Z174"/>
      <c r="AA174"/>
      <c r="AB174"/>
      <c r="AC174" s="167">
        <f t="shared" si="144"/>
        <v>13</v>
      </c>
      <c r="AD174" s="167">
        <f t="shared" si="145"/>
        <v>15</v>
      </c>
      <c r="AE174" s="167">
        <f t="shared" si="202"/>
        <v>14</v>
      </c>
      <c r="AF174" s="167">
        <f t="shared" si="147"/>
        <v>13</v>
      </c>
      <c r="AG174" s="167">
        <f t="shared" si="148"/>
        <v>12</v>
      </c>
      <c r="AH174" s="167">
        <f t="shared" si="149"/>
        <v>11</v>
      </c>
      <c r="AI174" s="167">
        <f t="shared" si="150"/>
        <v>11</v>
      </c>
      <c r="AJ174" s="167">
        <f t="shared" si="151"/>
        <v>10</v>
      </c>
      <c r="AK174" s="167">
        <f t="shared" si="152"/>
        <v>9</v>
      </c>
      <c r="AL174" s="167">
        <f t="shared" si="153"/>
        <v>9</v>
      </c>
      <c r="AM174" s="167">
        <f t="shared" si="203"/>
        <v>8</v>
      </c>
      <c r="AN174">
        <v>8</v>
      </c>
      <c r="AO174">
        <v>8</v>
      </c>
      <c r="AP174">
        <v>8</v>
      </c>
      <c r="AQ174">
        <f t="shared" si="155"/>
        <v>8</v>
      </c>
      <c r="AR174">
        <f t="shared" si="156"/>
        <v>8</v>
      </c>
      <c r="AS174">
        <f t="shared" si="157"/>
        <v>8</v>
      </c>
      <c r="AT174">
        <f t="shared" si="158"/>
        <v>8</v>
      </c>
      <c r="AU174">
        <f t="shared" si="159"/>
        <v>8</v>
      </c>
      <c r="AV174">
        <f t="shared" si="160"/>
        <v>8</v>
      </c>
      <c r="AW174">
        <f t="shared" si="161"/>
        <v>8</v>
      </c>
      <c r="AX174">
        <f t="shared" si="162"/>
        <v>8</v>
      </c>
      <c r="AY174">
        <f t="shared" si="163"/>
        <v>8</v>
      </c>
      <c r="AZ174">
        <f t="shared" si="210"/>
        <v>8</v>
      </c>
      <c r="BA174">
        <f t="shared" si="211"/>
        <v>8</v>
      </c>
      <c r="BB174">
        <f t="shared" si="212"/>
        <v>8</v>
      </c>
      <c r="BC174">
        <f t="shared" si="213"/>
        <v>8</v>
      </c>
      <c r="BD174">
        <f t="shared" si="214"/>
        <v>8</v>
      </c>
      <c r="BE174">
        <f t="shared" si="215"/>
        <v>8</v>
      </c>
      <c r="BF174">
        <f t="shared" si="216"/>
        <v>8</v>
      </c>
      <c r="BG174">
        <f t="shared" si="217"/>
        <v>8</v>
      </c>
      <c r="BH174">
        <f t="shared" si="218"/>
        <v>8</v>
      </c>
      <c r="BI174">
        <f t="shared" si="219"/>
        <v>8</v>
      </c>
      <c r="BJ174">
        <v>83</v>
      </c>
      <c r="BK174" s="181">
        <f t="shared" si="189"/>
        <v>1205</v>
      </c>
      <c r="BL174" s="181">
        <f t="shared" si="189"/>
        <v>1744</v>
      </c>
      <c r="BM174" s="181">
        <f t="shared" si="189"/>
        <v>4268</v>
      </c>
      <c r="BN174" s="181">
        <f t="shared" si="189"/>
        <v>5720.3940298507459</v>
      </c>
      <c r="BO174"/>
    </row>
    <row r="175" spans="1:67">
      <c r="A175" s="4">
        <v>94</v>
      </c>
      <c r="B175" s="1">
        <f t="shared" si="133"/>
        <v>53.230792382384841</v>
      </c>
      <c r="C175" s="1">
        <f t="shared" si="128"/>
        <v>24.990343288089502</v>
      </c>
      <c r="D175" s="4">
        <v>87</v>
      </c>
      <c r="E175" s="167">
        <f t="shared" si="134"/>
        <v>18.277272727272191</v>
      </c>
      <c r="F175" s="167">
        <f t="shared" si="135"/>
        <v>32.899999999998158</v>
      </c>
      <c r="G175" s="167">
        <f t="shared" si="136"/>
        <v>859.09090909095994</v>
      </c>
      <c r="H175" s="167">
        <f t="shared" si="137"/>
        <v>230.5454545454445</v>
      </c>
      <c r="I175" s="167">
        <f t="shared" si="138"/>
        <v>24</v>
      </c>
      <c r="J175" s="167">
        <f t="shared" si="139"/>
        <v>24</v>
      </c>
      <c r="K175" s="167">
        <f t="shared" si="140"/>
        <v>24</v>
      </c>
      <c r="L175" s="167">
        <f t="shared" si="141"/>
        <v>34</v>
      </c>
      <c r="M175" s="167">
        <f t="shared" si="142"/>
        <v>24</v>
      </c>
      <c r="N175">
        <v>44</v>
      </c>
      <c r="O175" s="168">
        <f t="shared" si="143"/>
        <v>94.587499999999409</v>
      </c>
      <c r="P175" s="168">
        <f t="shared" si="167"/>
        <v>94.587499999999409</v>
      </c>
      <c r="Q175" s="167">
        <f t="shared" si="167"/>
        <v>94.587499999999409</v>
      </c>
      <c r="R175" s="99">
        <f t="shared" ref="R175:T175" si="223">R174+(R174-R173)</f>
        <v>586.33333333333587</v>
      </c>
      <c r="S175" s="99">
        <f t="shared" si="223"/>
        <v>575.66666666666288</v>
      </c>
      <c r="T175" s="99">
        <f t="shared" si="223"/>
        <v>565</v>
      </c>
      <c r="U175">
        <f t="shared" si="221"/>
        <v>20.451999999999998</v>
      </c>
      <c r="V175">
        <f t="shared" si="221"/>
        <v>60.746000000000002</v>
      </c>
      <c r="W175" s="156">
        <f t="shared" si="193"/>
        <v>276.22784192354925</v>
      </c>
      <c r="X175"/>
      <c r="Y175"/>
      <c r="Z175"/>
      <c r="AA175"/>
      <c r="AB175"/>
      <c r="AC175" s="167">
        <f t="shared" si="144"/>
        <v>12</v>
      </c>
      <c r="AD175" s="167">
        <f t="shared" si="145"/>
        <v>15</v>
      </c>
      <c r="AE175" s="167">
        <f t="shared" si="202"/>
        <v>14</v>
      </c>
      <c r="AF175" s="167">
        <f t="shared" si="147"/>
        <v>13</v>
      </c>
      <c r="AG175" s="167">
        <f t="shared" si="148"/>
        <v>12</v>
      </c>
      <c r="AH175" s="167">
        <f t="shared" si="149"/>
        <v>11</v>
      </c>
      <c r="AI175" s="167">
        <f t="shared" si="150"/>
        <v>11</v>
      </c>
      <c r="AJ175" s="167">
        <f t="shared" si="151"/>
        <v>10</v>
      </c>
      <c r="AK175" s="167">
        <f t="shared" si="152"/>
        <v>9</v>
      </c>
      <c r="AL175" s="167">
        <f t="shared" si="153"/>
        <v>9</v>
      </c>
      <c r="AM175" s="167">
        <f t="shared" si="203"/>
        <v>8</v>
      </c>
      <c r="AN175">
        <v>8</v>
      </c>
      <c r="AO175">
        <v>8</v>
      </c>
      <c r="AP175">
        <v>8</v>
      </c>
      <c r="AQ175">
        <f t="shared" si="155"/>
        <v>8</v>
      </c>
      <c r="AR175">
        <f t="shared" si="156"/>
        <v>8</v>
      </c>
      <c r="AS175">
        <f t="shared" si="157"/>
        <v>8</v>
      </c>
      <c r="AT175">
        <f t="shared" si="158"/>
        <v>8</v>
      </c>
      <c r="AU175">
        <f t="shared" si="159"/>
        <v>8</v>
      </c>
      <c r="AV175">
        <f t="shared" si="160"/>
        <v>8</v>
      </c>
      <c r="AW175">
        <f t="shared" si="161"/>
        <v>8</v>
      </c>
      <c r="AX175">
        <f t="shared" si="162"/>
        <v>8</v>
      </c>
      <c r="AY175">
        <f t="shared" si="163"/>
        <v>8</v>
      </c>
      <c r="AZ175">
        <f t="shared" si="210"/>
        <v>8</v>
      </c>
      <c r="BA175">
        <f t="shared" si="211"/>
        <v>8</v>
      </c>
      <c r="BB175">
        <f t="shared" si="212"/>
        <v>8</v>
      </c>
      <c r="BC175">
        <f t="shared" si="213"/>
        <v>8</v>
      </c>
      <c r="BD175">
        <f t="shared" si="214"/>
        <v>8</v>
      </c>
      <c r="BE175">
        <f t="shared" si="215"/>
        <v>8</v>
      </c>
      <c r="BF175">
        <f t="shared" si="216"/>
        <v>8</v>
      </c>
      <c r="BG175">
        <f t="shared" si="217"/>
        <v>8</v>
      </c>
      <c r="BH175">
        <f t="shared" si="218"/>
        <v>8</v>
      </c>
      <c r="BI175">
        <f t="shared" si="219"/>
        <v>8</v>
      </c>
      <c r="BJ175">
        <v>84</v>
      </c>
      <c r="BK175" s="181">
        <f t="shared" si="189"/>
        <v>1218</v>
      </c>
      <c r="BL175" s="181">
        <f t="shared" si="189"/>
        <v>1763</v>
      </c>
      <c r="BM175" s="181">
        <f t="shared" si="189"/>
        <v>4316</v>
      </c>
      <c r="BN175" s="181">
        <f t="shared" si="189"/>
        <v>5784.7283582089549</v>
      </c>
      <c r="BO175"/>
    </row>
    <row r="176" spans="1:67">
      <c r="A176" s="4">
        <v>95</v>
      </c>
      <c r="B176" s="1">
        <f t="shared" si="133"/>
        <v>53.797077407729361</v>
      </c>
      <c r="C176" s="1">
        <f t="shared" si="128"/>
        <v>25.256198003920243</v>
      </c>
      <c r="D176" s="4">
        <v>88</v>
      </c>
      <c r="E176" s="167">
        <f t="shared" si="134"/>
        <v>18.340909090908532</v>
      </c>
      <c r="F176" s="167">
        <f t="shared" si="135"/>
        <v>32.999999999998082</v>
      </c>
      <c r="G176" s="167">
        <f t="shared" si="136"/>
        <v>863.6363636364166</v>
      </c>
      <c r="H176" s="167">
        <f t="shared" si="137"/>
        <v>231.81818181817135</v>
      </c>
      <c r="I176" s="167">
        <f t="shared" si="138"/>
        <v>24</v>
      </c>
      <c r="J176" s="167">
        <f t="shared" si="139"/>
        <v>24</v>
      </c>
      <c r="K176" s="167">
        <f t="shared" si="140"/>
        <v>24</v>
      </c>
      <c r="L176" s="167">
        <f t="shared" si="141"/>
        <v>34</v>
      </c>
      <c r="M176" s="167">
        <f t="shared" si="142"/>
        <v>24</v>
      </c>
      <c r="N176">
        <v>44</v>
      </c>
      <c r="O176" s="168">
        <f t="shared" si="143"/>
        <v>95.583333333332718</v>
      </c>
      <c r="P176" s="168">
        <f t="shared" si="167"/>
        <v>95.583333333332718</v>
      </c>
      <c r="Q176" s="167">
        <f t="shared" si="167"/>
        <v>95.583333333332718</v>
      </c>
      <c r="R176" s="99">
        <f t="shared" ref="R176:T176" si="224">R175+(R175-R174)</f>
        <v>592.66666666666924</v>
      </c>
      <c r="S176" s="99">
        <f t="shared" si="224"/>
        <v>581.83333333332939</v>
      </c>
      <c r="T176" s="99">
        <f t="shared" si="224"/>
        <v>571</v>
      </c>
      <c r="U176">
        <f t="shared" si="221"/>
        <v>20.919999999999998</v>
      </c>
      <c r="V176">
        <f t="shared" si="221"/>
        <v>62.215000000000003</v>
      </c>
      <c r="W176" s="156">
        <f t="shared" si="193"/>
        <v>290.4653191032055</v>
      </c>
      <c r="X176"/>
      <c r="Y176"/>
      <c r="Z176"/>
      <c r="AA176"/>
      <c r="AB176"/>
      <c r="AC176" s="167">
        <f t="shared" si="144"/>
        <v>12</v>
      </c>
      <c r="AD176" s="167">
        <f t="shared" si="145"/>
        <v>15</v>
      </c>
      <c r="AE176" s="167">
        <f t="shared" si="202"/>
        <v>14</v>
      </c>
      <c r="AF176" s="167">
        <f t="shared" si="147"/>
        <v>13</v>
      </c>
      <c r="AG176" s="167">
        <f t="shared" si="148"/>
        <v>12</v>
      </c>
      <c r="AH176" s="167">
        <f t="shared" si="149"/>
        <v>11</v>
      </c>
      <c r="AI176" s="167">
        <f t="shared" si="150"/>
        <v>11</v>
      </c>
      <c r="AJ176" s="167">
        <f t="shared" si="151"/>
        <v>10</v>
      </c>
      <c r="AK176" s="167">
        <f t="shared" si="152"/>
        <v>9</v>
      </c>
      <c r="AL176" s="167">
        <f t="shared" si="153"/>
        <v>9</v>
      </c>
      <c r="AM176" s="167">
        <f t="shared" si="203"/>
        <v>8</v>
      </c>
      <c r="AN176">
        <v>8</v>
      </c>
      <c r="AO176">
        <v>8</v>
      </c>
      <c r="AP176">
        <v>8</v>
      </c>
      <c r="AQ176">
        <f t="shared" si="155"/>
        <v>8</v>
      </c>
      <c r="AR176">
        <f t="shared" si="156"/>
        <v>8</v>
      </c>
      <c r="AS176">
        <f t="shared" si="157"/>
        <v>8</v>
      </c>
      <c r="AT176">
        <f t="shared" si="158"/>
        <v>8</v>
      </c>
      <c r="AU176">
        <f t="shared" si="159"/>
        <v>8</v>
      </c>
      <c r="AV176">
        <f t="shared" si="160"/>
        <v>8</v>
      </c>
      <c r="AW176">
        <f t="shared" si="161"/>
        <v>8</v>
      </c>
      <c r="AX176">
        <f t="shared" si="162"/>
        <v>8</v>
      </c>
      <c r="AY176">
        <f t="shared" si="163"/>
        <v>8</v>
      </c>
      <c r="AZ176">
        <f t="shared" si="210"/>
        <v>8</v>
      </c>
      <c r="BA176">
        <f t="shared" si="211"/>
        <v>8</v>
      </c>
      <c r="BB176">
        <f t="shared" si="212"/>
        <v>8</v>
      </c>
      <c r="BC176">
        <f t="shared" si="213"/>
        <v>8</v>
      </c>
      <c r="BD176">
        <f t="shared" si="214"/>
        <v>8</v>
      </c>
      <c r="BE176">
        <f t="shared" si="215"/>
        <v>8</v>
      </c>
      <c r="BF176">
        <f t="shared" si="216"/>
        <v>8</v>
      </c>
      <c r="BG176">
        <f t="shared" si="217"/>
        <v>8</v>
      </c>
      <c r="BH176">
        <f t="shared" si="218"/>
        <v>8</v>
      </c>
      <c r="BI176">
        <f t="shared" si="219"/>
        <v>8</v>
      </c>
      <c r="BJ176">
        <v>85</v>
      </c>
      <c r="BK176" s="181">
        <f t="shared" si="189"/>
        <v>1231</v>
      </c>
      <c r="BL176" s="181">
        <f t="shared" si="189"/>
        <v>1782</v>
      </c>
      <c r="BM176" s="181">
        <f t="shared" si="189"/>
        <v>4364</v>
      </c>
      <c r="BN176" s="181">
        <f t="shared" si="189"/>
        <v>5849.0626865671638</v>
      </c>
      <c r="BO176"/>
    </row>
    <row r="177" spans="1:67">
      <c r="A177" s="4">
        <v>96</v>
      </c>
      <c r="B177" s="1">
        <f t="shared" si="133"/>
        <v>54.363362433073881</v>
      </c>
      <c r="C177" s="1">
        <f t="shared" si="128"/>
        <v>25.522052719750981</v>
      </c>
      <c r="D177" s="4">
        <v>89</v>
      </c>
      <c r="E177" s="167">
        <f t="shared" si="134"/>
        <v>18.404545454544873</v>
      </c>
      <c r="F177" s="167">
        <f t="shared" si="135"/>
        <v>33.099999999998005</v>
      </c>
      <c r="G177" s="167">
        <f t="shared" si="136"/>
        <v>868.18181818187327</v>
      </c>
      <c r="H177" s="167">
        <f t="shared" si="137"/>
        <v>233.09090909089821</v>
      </c>
      <c r="I177" s="167">
        <f t="shared" si="138"/>
        <v>24</v>
      </c>
      <c r="J177" s="167">
        <f t="shared" si="139"/>
        <v>24</v>
      </c>
      <c r="K177" s="167">
        <f t="shared" si="140"/>
        <v>24</v>
      </c>
      <c r="L177" s="167">
        <f t="shared" si="141"/>
        <v>34</v>
      </c>
      <c r="M177" s="167">
        <f t="shared" si="142"/>
        <v>24</v>
      </c>
      <c r="N177">
        <v>44</v>
      </c>
      <c r="O177" s="168">
        <f t="shared" si="143"/>
        <v>96.579166666666026</v>
      </c>
      <c r="P177" s="168">
        <f t="shared" si="167"/>
        <v>96.579166666666026</v>
      </c>
      <c r="Q177" s="167">
        <f t="shared" si="167"/>
        <v>96.579166666666026</v>
      </c>
      <c r="R177" s="99">
        <f t="shared" ref="R177:T177" si="225">R176+(R176-R175)</f>
        <v>599.00000000000261</v>
      </c>
      <c r="S177" s="99">
        <f t="shared" si="225"/>
        <v>587.99999999999591</v>
      </c>
      <c r="T177" s="99">
        <f t="shared" si="225"/>
        <v>577</v>
      </c>
      <c r="U177">
        <f t="shared" si="221"/>
        <v>21.387999999999998</v>
      </c>
      <c r="V177">
        <f t="shared" si="221"/>
        <v>63.684000000000005</v>
      </c>
      <c r="W177" s="156">
        <f t="shared" si="193"/>
        <v>304.70279628286175</v>
      </c>
      <c r="X177"/>
      <c r="Y177"/>
      <c r="Z177"/>
      <c r="AA177"/>
      <c r="AB177"/>
      <c r="AC177" s="167">
        <f t="shared" si="144"/>
        <v>12</v>
      </c>
      <c r="AD177" s="167">
        <f t="shared" si="145"/>
        <v>15</v>
      </c>
      <c r="AE177" s="167">
        <f t="shared" si="202"/>
        <v>14</v>
      </c>
      <c r="AF177" s="167">
        <f t="shared" si="147"/>
        <v>13</v>
      </c>
      <c r="AG177" s="167">
        <f t="shared" si="148"/>
        <v>12</v>
      </c>
      <c r="AH177" s="167">
        <f t="shared" si="149"/>
        <v>11</v>
      </c>
      <c r="AI177" s="167">
        <f t="shared" si="150"/>
        <v>11</v>
      </c>
      <c r="AJ177" s="167">
        <f t="shared" si="151"/>
        <v>10</v>
      </c>
      <c r="AK177" s="167">
        <f t="shared" si="152"/>
        <v>9</v>
      </c>
      <c r="AL177" s="167">
        <f t="shared" si="153"/>
        <v>9</v>
      </c>
      <c r="AM177" s="167">
        <f t="shared" si="203"/>
        <v>8</v>
      </c>
      <c r="AN177">
        <v>8</v>
      </c>
      <c r="AO177">
        <v>8</v>
      </c>
      <c r="AP177">
        <v>8</v>
      </c>
      <c r="AQ177">
        <f t="shared" si="155"/>
        <v>8</v>
      </c>
      <c r="AR177">
        <f t="shared" si="156"/>
        <v>8</v>
      </c>
      <c r="AS177">
        <f t="shared" si="157"/>
        <v>8</v>
      </c>
      <c r="AT177">
        <f t="shared" si="158"/>
        <v>8</v>
      </c>
      <c r="AU177">
        <f t="shared" si="159"/>
        <v>8</v>
      </c>
      <c r="AV177">
        <f t="shared" si="160"/>
        <v>8</v>
      </c>
      <c r="AW177">
        <f t="shared" si="161"/>
        <v>8</v>
      </c>
      <c r="AX177">
        <f t="shared" si="162"/>
        <v>8</v>
      </c>
      <c r="AY177">
        <f t="shared" si="163"/>
        <v>8</v>
      </c>
      <c r="AZ177">
        <f t="shared" si="210"/>
        <v>8</v>
      </c>
      <c r="BA177">
        <f t="shared" si="211"/>
        <v>8</v>
      </c>
      <c r="BB177">
        <f t="shared" si="212"/>
        <v>8</v>
      </c>
      <c r="BC177">
        <f t="shared" si="213"/>
        <v>8</v>
      </c>
      <c r="BD177">
        <f t="shared" si="214"/>
        <v>8</v>
      </c>
      <c r="BE177">
        <f t="shared" si="215"/>
        <v>8</v>
      </c>
      <c r="BF177">
        <f t="shared" si="216"/>
        <v>8</v>
      </c>
      <c r="BG177">
        <f t="shared" si="217"/>
        <v>8</v>
      </c>
      <c r="BH177">
        <f t="shared" si="218"/>
        <v>8</v>
      </c>
      <c r="BI177">
        <f t="shared" si="219"/>
        <v>8</v>
      </c>
      <c r="BJ177">
        <v>86</v>
      </c>
      <c r="BK177" s="181">
        <f t="shared" si="189"/>
        <v>1244</v>
      </c>
      <c r="BL177" s="181">
        <f t="shared" si="189"/>
        <v>1801</v>
      </c>
      <c r="BM177" s="181">
        <f t="shared" si="189"/>
        <v>4412</v>
      </c>
      <c r="BN177" s="181">
        <f t="shared" si="189"/>
        <v>5913.3970149253728</v>
      </c>
      <c r="BO177"/>
    </row>
    <row r="178" spans="1:67">
      <c r="A178" s="4">
        <v>97</v>
      </c>
      <c r="B178" s="1">
        <f t="shared" si="133"/>
        <v>54.929647458418401</v>
      </c>
      <c r="C178" s="1">
        <f t="shared" si="128"/>
        <v>25.787907435581719</v>
      </c>
      <c r="D178" s="4">
        <v>90</v>
      </c>
      <c r="E178" s="167">
        <f t="shared" si="134"/>
        <v>18.468181818181215</v>
      </c>
      <c r="F178" s="167">
        <f t="shared" si="135"/>
        <v>33.199999999997928</v>
      </c>
      <c r="G178" s="167">
        <f t="shared" si="136"/>
        <v>872.72727272732993</v>
      </c>
      <c r="H178" s="167">
        <f t="shared" si="137"/>
        <v>234.36363636362506</v>
      </c>
      <c r="I178" s="167">
        <f t="shared" si="138"/>
        <v>24</v>
      </c>
      <c r="J178" s="167">
        <f t="shared" si="139"/>
        <v>24</v>
      </c>
      <c r="K178" s="167">
        <f t="shared" si="140"/>
        <v>24</v>
      </c>
      <c r="L178" s="167">
        <f t="shared" si="141"/>
        <v>34</v>
      </c>
      <c r="M178" s="167">
        <f t="shared" si="142"/>
        <v>24</v>
      </c>
      <c r="N178">
        <v>44</v>
      </c>
      <c r="O178" s="168">
        <f t="shared" si="143"/>
        <v>97.574999999999335</v>
      </c>
      <c r="P178" s="168">
        <f t="shared" si="167"/>
        <v>97.574999999999335</v>
      </c>
      <c r="Q178" s="167">
        <f t="shared" si="167"/>
        <v>97.574999999999335</v>
      </c>
      <c r="R178" s="99">
        <f t="shared" ref="R178:T178" si="226">R177+(R177-R176)</f>
        <v>605.33333333333599</v>
      </c>
      <c r="S178" s="99">
        <f t="shared" si="226"/>
        <v>594.16666666666242</v>
      </c>
      <c r="T178" s="99">
        <f t="shared" si="226"/>
        <v>583</v>
      </c>
      <c r="U178">
        <f t="shared" si="221"/>
        <v>21.855999999999998</v>
      </c>
      <c r="V178">
        <f t="shared" si="221"/>
        <v>65.153000000000006</v>
      </c>
      <c r="W178" s="156">
        <f t="shared" si="193"/>
        <v>318.94027346251801</v>
      </c>
      <c r="X178"/>
      <c r="Y178"/>
      <c r="Z178"/>
      <c r="AA178"/>
      <c r="AB178"/>
      <c r="AC178" s="167">
        <f t="shared" si="144"/>
        <v>12</v>
      </c>
      <c r="AD178" s="167">
        <f t="shared" si="145"/>
        <v>15</v>
      </c>
      <c r="AE178" s="167">
        <f t="shared" si="202"/>
        <v>14</v>
      </c>
      <c r="AF178" s="167">
        <f t="shared" si="147"/>
        <v>13</v>
      </c>
      <c r="AG178" s="167">
        <f t="shared" si="148"/>
        <v>12</v>
      </c>
      <c r="AH178" s="167">
        <f t="shared" si="149"/>
        <v>11</v>
      </c>
      <c r="AI178" s="167">
        <f t="shared" si="150"/>
        <v>11</v>
      </c>
      <c r="AJ178" s="167">
        <f t="shared" si="151"/>
        <v>10</v>
      </c>
      <c r="AK178" s="167">
        <f t="shared" si="152"/>
        <v>9</v>
      </c>
      <c r="AL178" s="167">
        <f t="shared" si="153"/>
        <v>9</v>
      </c>
      <c r="AM178" s="167">
        <f t="shared" si="203"/>
        <v>8</v>
      </c>
      <c r="AN178">
        <v>8</v>
      </c>
      <c r="AO178">
        <v>8</v>
      </c>
      <c r="AP178">
        <v>8</v>
      </c>
      <c r="AQ178">
        <f t="shared" si="155"/>
        <v>8</v>
      </c>
      <c r="AR178">
        <f t="shared" si="156"/>
        <v>8</v>
      </c>
      <c r="AS178">
        <f t="shared" si="157"/>
        <v>8</v>
      </c>
      <c r="AT178">
        <f t="shared" si="158"/>
        <v>8</v>
      </c>
      <c r="AU178">
        <f t="shared" si="159"/>
        <v>8</v>
      </c>
      <c r="AV178">
        <f t="shared" si="160"/>
        <v>8</v>
      </c>
      <c r="AW178">
        <f t="shared" si="161"/>
        <v>8</v>
      </c>
      <c r="AX178">
        <f t="shared" si="162"/>
        <v>8</v>
      </c>
      <c r="AY178">
        <f t="shared" si="163"/>
        <v>8</v>
      </c>
      <c r="AZ178">
        <f t="shared" si="210"/>
        <v>8</v>
      </c>
      <c r="BA178">
        <f t="shared" si="211"/>
        <v>8</v>
      </c>
      <c r="BB178">
        <f t="shared" si="212"/>
        <v>8</v>
      </c>
      <c r="BC178">
        <f t="shared" si="213"/>
        <v>8</v>
      </c>
      <c r="BD178">
        <f t="shared" si="214"/>
        <v>8</v>
      </c>
      <c r="BE178">
        <f t="shared" si="215"/>
        <v>8</v>
      </c>
      <c r="BF178">
        <f t="shared" si="216"/>
        <v>8</v>
      </c>
      <c r="BG178">
        <f t="shared" si="217"/>
        <v>8</v>
      </c>
      <c r="BH178">
        <f t="shared" si="218"/>
        <v>8</v>
      </c>
      <c r="BI178">
        <f t="shared" si="219"/>
        <v>8</v>
      </c>
      <c r="BJ178">
        <v>87</v>
      </c>
      <c r="BK178" s="181">
        <f t="shared" si="189"/>
        <v>1257</v>
      </c>
      <c r="BL178" s="181">
        <f t="shared" si="189"/>
        <v>1820</v>
      </c>
      <c r="BM178" s="181">
        <f t="shared" si="189"/>
        <v>4460</v>
      </c>
      <c r="BN178" s="181">
        <f t="shared" si="189"/>
        <v>5977.7313432835817</v>
      </c>
      <c r="BO178"/>
    </row>
    <row r="179" spans="1:67">
      <c r="A179" s="4">
        <v>98</v>
      </c>
      <c r="B179" s="1">
        <f t="shared" si="133"/>
        <v>55.495932483762921</v>
      </c>
      <c r="C179" s="1">
        <f t="shared" si="128"/>
        <v>26.05376215141246</v>
      </c>
      <c r="D179" s="4">
        <v>91</v>
      </c>
      <c r="E179" s="167">
        <f t="shared" si="134"/>
        <v>18.531818181817556</v>
      </c>
      <c r="F179" s="167">
        <f t="shared" si="135"/>
        <v>33.299999999997851</v>
      </c>
      <c r="G179" s="167">
        <f t="shared" si="136"/>
        <v>877.2727272727866</v>
      </c>
      <c r="H179" s="167">
        <f t="shared" si="137"/>
        <v>235.63636363635192</v>
      </c>
      <c r="I179" s="167">
        <f t="shared" si="138"/>
        <v>24</v>
      </c>
      <c r="J179" s="167">
        <f t="shared" si="139"/>
        <v>24</v>
      </c>
      <c r="K179" s="167">
        <f t="shared" si="140"/>
        <v>24</v>
      </c>
      <c r="L179" s="167">
        <f t="shared" si="141"/>
        <v>34</v>
      </c>
      <c r="M179" s="167">
        <f t="shared" si="142"/>
        <v>24</v>
      </c>
      <c r="N179">
        <v>44</v>
      </c>
      <c r="O179" s="168">
        <f t="shared" si="143"/>
        <v>98.570833333332644</v>
      </c>
      <c r="P179" s="168">
        <f t="shared" si="167"/>
        <v>98.570833333332644</v>
      </c>
      <c r="Q179" s="167">
        <f t="shared" si="167"/>
        <v>98.570833333332644</v>
      </c>
      <c r="R179" s="99">
        <f t="shared" ref="R179:T179" si="227">R178+(R178-R177)</f>
        <v>611.66666666666936</v>
      </c>
      <c r="S179" s="99">
        <f t="shared" si="227"/>
        <v>600.33333333332894</v>
      </c>
      <c r="T179" s="99">
        <f t="shared" si="227"/>
        <v>589</v>
      </c>
      <c r="U179">
        <f t="shared" si="221"/>
        <v>22.323999999999998</v>
      </c>
      <c r="V179">
        <f t="shared" si="221"/>
        <v>66.622</v>
      </c>
      <c r="W179" s="156">
        <f t="shared" si="193"/>
        <v>333.17775064217426</v>
      </c>
      <c r="X179"/>
      <c r="Y179"/>
      <c r="Z179"/>
      <c r="AA179"/>
      <c r="AB179"/>
      <c r="AC179" s="167">
        <f t="shared" si="144"/>
        <v>12</v>
      </c>
      <c r="AD179" s="167">
        <f t="shared" si="145"/>
        <v>15</v>
      </c>
      <c r="AE179" s="167">
        <f t="shared" si="202"/>
        <v>14</v>
      </c>
      <c r="AF179" s="167">
        <f t="shared" si="147"/>
        <v>13</v>
      </c>
      <c r="AG179" s="167">
        <f t="shared" si="148"/>
        <v>12</v>
      </c>
      <c r="AH179" s="167">
        <f t="shared" si="149"/>
        <v>11</v>
      </c>
      <c r="AI179" s="167">
        <f t="shared" si="150"/>
        <v>11</v>
      </c>
      <c r="AJ179" s="167">
        <f t="shared" si="151"/>
        <v>10</v>
      </c>
      <c r="AK179" s="167">
        <f t="shared" si="152"/>
        <v>9</v>
      </c>
      <c r="AL179" s="167">
        <f t="shared" si="153"/>
        <v>9</v>
      </c>
      <c r="AM179" s="167">
        <f t="shared" si="203"/>
        <v>8</v>
      </c>
      <c r="AN179">
        <v>8</v>
      </c>
      <c r="AO179">
        <v>8</v>
      </c>
      <c r="AP179">
        <v>8</v>
      </c>
      <c r="AQ179">
        <f t="shared" si="155"/>
        <v>8</v>
      </c>
      <c r="AR179">
        <f t="shared" si="156"/>
        <v>8</v>
      </c>
      <c r="AS179">
        <f t="shared" si="157"/>
        <v>8</v>
      </c>
      <c r="AT179">
        <f t="shared" si="158"/>
        <v>8</v>
      </c>
      <c r="AU179">
        <f t="shared" si="159"/>
        <v>8</v>
      </c>
      <c r="AV179">
        <f t="shared" si="160"/>
        <v>8</v>
      </c>
      <c r="AW179">
        <f t="shared" si="161"/>
        <v>8</v>
      </c>
      <c r="AX179">
        <f t="shared" si="162"/>
        <v>8</v>
      </c>
      <c r="AY179">
        <f t="shared" si="163"/>
        <v>8</v>
      </c>
      <c r="AZ179">
        <f t="shared" si="210"/>
        <v>8</v>
      </c>
      <c r="BA179">
        <f t="shared" si="211"/>
        <v>8</v>
      </c>
      <c r="BB179">
        <f t="shared" si="212"/>
        <v>8</v>
      </c>
      <c r="BC179">
        <f t="shared" si="213"/>
        <v>8</v>
      </c>
      <c r="BD179">
        <f t="shared" si="214"/>
        <v>8</v>
      </c>
      <c r="BE179">
        <f t="shared" si="215"/>
        <v>8</v>
      </c>
      <c r="BF179">
        <f t="shared" si="216"/>
        <v>8</v>
      </c>
      <c r="BG179">
        <f t="shared" si="217"/>
        <v>8</v>
      </c>
      <c r="BH179">
        <f t="shared" si="218"/>
        <v>8</v>
      </c>
      <c r="BI179">
        <f t="shared" si="219"/>
        <v>8</v>
      </c>
      <c r="BJ179">
        <v>88</v>
      </c>
      <c r="BK179" s="181">
        <f t="shared" ref="BK179:BN191" si="228">BK178+(BK178-BK177)</f>
        <v>1270</v>
      </c>
      <c r="BL179" s="181">
        <f t="shared" si="228"/>
        <v>1839</v>
      </c>
      <c r="BM179" s="181">
        <f t="shared" si="228"/>
        <v>4508</v>
      </c>
      <c r="BN179" s="181">
        <f t="shared" si="228"/>
        <v>6042.0656716417907</v>
      </c>
      <c r="BO179"/>
    </row>
    <row r="180" spans="1:67">
      <c r="A180" s="4">
        <v>99</v>
      </c>
      <c r="B180" s="1">
        <f t="shared" si="133"/>
        <v>56.062217509107441</v>
      </c>
      <c r="C180" s="1">
        <f t="shared" si="128"/>
        <v>26.319616867243198</v>
      </c>
      <c r="D180" s="4">
        <v>92</v>
      </c>
      <c r="E180" s="167">
        <f t="shared" si="134"/>
        <v>18.595454545453897</v>
      </c>
      <c r="F180" s="167">
        <f t="shared" si="135"/>
        <v>33.399999999997775</v>
      </c>
      <c r="G180" s="167">
        <f t="shared" si="136"/>
        <v>881.81818181824326</v>
      </c>
      <c r="H180" s="167">
        <f t="shared" si="137"/>
        <v>236.90909090907877</v>
      </c>
      <c r="I180" s="167">
        <f t="shared" si="138"/>
        <v>24</v>
      </c>
      <c r="J180" s="167">
        <f t="shared" si="139"/>
        <v>24</v>
      </c>
      <c r="K180" s="167">
        <f t="shared" si="140"/>
        <v>24</v>
      </c>
      <c r="L180" s="167">
        <f t="shared" si="141"/>
        <v>34</v>
      </c>
      <c r="M180" s="167">
        <f t="shared" si="142"/>
        <v>24</v>
      </c>
      <c r="N180">
        <v>44</v>
      </c>
      <c r="O180" s="168">
        <f t="shared" si="143"/>
        <v>99.566666666665952</v>
      </c>
      <c r="P180" s="168">
        <f t="shared" si="167"/>
        <v>99.566666666665952</v>
      </c>
      <c r="Q180" s="167">
        <f t="shared" si="167"/>
        <v>99.566666666665952</v>
      </c>
      <c r="R180" s="99">
        <f t="shared" ref="R180:T180" si="229">R179+(R179-R178)</f>
        <v>618.00000000000273</v>
      </c>
      <c r="S180" s="99">
        <f t="shared" si="229"/>
        <v>606.49999999999545</v>
      </c>
      <c r="T180" s="99">
        <f t="shared" si="229"/>
        <v>595</v>
      </c>
      <c r="U180">
        <f t="shared" si="221"/>
        <v>22.791999999999998</v>
      </c>
      <c r="V180">
        <f t="shared" si="221"/>
        <v>68.090999999999994</v>
      </c>
      <c r="W180" s="156">
        <f t="shared" si="193"/>
        <v>347.41522782183051</v>
      </c>
      <c r="X180"/>
      <c r="Y180"/>
      <c r="Z180"/>
      <c r="AA180"/>
      <c r="AB180"/>
      <c r="AC180" s="167">
        <f t="shared" si="144"/>
        <v>12</v>
      </c>
      <c r="AD180" s="167">
        <f t="shared" si="145"/>
        <v>15</v>
      </c>
      <c r="AE180" s="167">
        <f t="shared" si="202"/>
        <v>14</v>
      </c>
      <c r="AF180" s="167">
        <f t="shared" si="147"/>
        <v>13</v>
      </c>
      <c r="AG180" s="167">
        <f t="shared" si="148"/>
        <v>12</v>
      </c>
      <c r="AH180" s="167">
        <f t="shared" si="149"/>
        <v>11</v>
      </c>
      <c r="AI180" s="167">
        <f t="shared" si="150"/>
        <v>11</v>
      </c>
      <c r="AJ180" s="167">
        <f t="shared" si="151"/>
        <v>10</v>
      </c>
      <c r="AK180" s="167">
        <f t="shared" si="152"/>
        <v>9</v>
      </c>
      <c r="AL180" s="167">
        <f t="shared" si="153"/>
        <v>9</v>
      </c>
      <c r="AM180" s="167">
        <f t="shared" si="203"/>
        <v>8</v>
      </c>
      <c r="AN180">
        <v>8</v>
      </c>
      <c r="AO180">
        <v>8</v>
      </c>
      <c r="AP180">
        <v>8</v>
      </c>
      <c r="AQ180">
        <f t="shared" si="155"/>
        <v>8</v>
      </c>
      <c r="AR180">
        <f t="shared" si="156"/>
        <v>8</v>
      </c>
      <c r="AS180">
        <f t="shared" si="157"/>
        <v>8</v>
      </c>
      <c r="AT180">
        <f t="shared" si="158"/>
        <v>8</v>
      </c>
      <c r="AU180">
        <f t="shared" si="159"/>
        <v>8</v>
      </c>
      <c r="AV180">
        <f t="shared" si="160"/>
        <v>8</v>
      </c>
      <c r="AW180">
        <f t="shared" si="161"/>
        <v>8</v>
      </c>
      <c r="AX180">
        <f t="shared" si="162"/>
        <v>8</v>
      </c>
      <c r="AY180">
        <f t="shared" si="163"/>
        <v>8</v>
      </c>
      <c r="AZ180">
        <f t="shared" si="210"/>
        <v>8</v>
      </c>
      <c r="BA180">
        <f t="shared" si="211"/>
        <v>8</v>
      </c>
      <c r="BB180">
        <f t="shared" si="212"/>
        <v>8</v>
      </c>
      <c r="BC180">
        <f t="shared" si="213"/>
        <v>8</v>
      </c>
      <c r="BD180">
        <f t="shared" si="214"/>
        <v>8</v>
      </c>
      <c r="BE180">
        <f t="shared" si="215"/>
        <v>8</v>
      </c>
      <c r="BF180">
        <f t="shared" si="216"/>
        <v>8</v>
      </c>
      <c r="BG180">
        <f t="shared" si="217"/>
        <v>8</v>
      </c>
      <c r="BH180">
        <f t="shared" si="218"/>
        <v>8</v>
      </c>
      <c r="BI180">
        <f t="shared" si="219"/>
        <v>8</v>
      </c>
      <c r="BJ180">
        <v>89</v>
      </c>
      <c r="BK180" s="181">
        <f t="shared" si="228"/>
        <v>1283</v>
      </c>
      <c r="BL180" s="181">
        <f t="shared" si="228"/>
        <v>1858</v>
      </c>
      <c r="BM180" s="181">
        <f t="shared" si="228"/>
        <v>4556</v>
      </c>
      <c r="BN180" s="181">
        <f t="shared" si="228"/>
        <v>6106.4</v>
      </c>
      <c r="BO180"/>
    </row>
    <row r="181" spans="1:67">
      <c r="A181" s="4">
        <v>100</v>
      </c>
      <c r="B181" s="1">
        <f t="shared" si="133"/>
        <v>56.628502534451961</v>
      </c>
      <c r="C181" s="1">
        <f t="shared" si="128"/>
        <v>26.585471583073939</v>
      </c>
      <c r="D181" s="4">
        <v>93</v>
      </c>
      <c r="E181" s="167">
        <f t="shared" si="134"/>
        <v>18.659090909090239</v>
      </c>
      <c r="F181" s="167">
        <f t="shared" si="135"/>
        <v>33.499999999997698</v>
      </c>
      <c r="G181" s="167">
        <f t="shared" si="136"/>
        <v>886.36363636369992</v>
      </c>
      <c r="H181" s="167">
        <f t="shared" si="137"/>
        <v>238.18181818180562</v>
      </c>
      <c r="I181" s="167">
        <f t="shared" si="138"/>
        <v>24</v>
      </c>
      <c r="J181" s="167">
        <f t="shared" si="139"/>
        <v>24</v>
      </c>
      <c r="K181" s="167">
        <f t="shared" si="140"/>
        <v>24</v>
      </c>
      <c r="L181" s="167">
        <f t="shared" si="141"/>
        <v>34</v>
      </c>
      <c r="M181" s="167">
        <f t="shared" si="142"/>
        <v>24</v>
      </c>
      <c r="N181">
        <v>44</v>
      </c>
      <c r="O181" s="168">
        <f t="shared" si="143"/>
        <v>100.56249999999926</v>
      </c>
      <c r="P181" s="168">
        <f t="shared" si="167"/>
        <v>100.56249999999926</v>
      </c>
      <c r="Q181" s="167">
        <f t="shared" si="167"/>
        <v>100.56249999999926</v>
      </c>
      <c r="R181" s="99">
        <f t="shared" ref="R181:T181" si="230">R180+(R180-R179)</f>
        <v>624.3333333333361</v>
      </c>
      <c r="S181" s="99">
        <f t="shared" si="230"/>
        <v>612.66666666666197</v>
      </c>
      <c r="T181" s="99">
        <f t="shared" si="230"/>
        <v>601</v>
      </c>
      <c r="U181">
        <v>23.26</v>
      </c>
      <c r="V181" s="156">
        <v>69.56</v>
      </c>
      <c r="W181" s="156">
        <f t="shared" ref="W181:W191" si="231">W180*(W171/W170)</f>
        <v>347.41522782183051</v>
      </c>
      <c r="X181"/>
      <c r="Y181"/>
      <c r="Z181"/>
      <c r="AA181"/>
      <c r="AB181"/>
      <c r="AC181" s="167">
        <f t="shared" si="144"/>
        <v>12</v>
      </c>
      <c r="AD181" s="167">
        <f t="shared" si="145"/>
        <v>15</v>
      </c>
      <c r="AE181" s="167">
        <f t="shared" si="202"/>
        <v>14</v>
      </c>
      <c r="AF181" s="167">
        <f t="shared" si="147"/>
        <v>13</v>
      </c>
      <c r="AG181" s="167">
        <f t="shared" si="148"/>
        <v>12</v>
      </c>
      <c r="AH181" s="167">
        <f t="shared" si="149"/>
        <v>11</v>
      </c>
      <c r="AI181" s="167">
        <f t="shared" si="150"/>
        <v>11</v>
      </c>
      <c r="AJ181" s="167">
        <f t="shared" si="151"/>
        <v>10</v>
      </c>
      <c r="AK181" s="167">
        <f t="shared" si="152"/>
        <v>9</v>
      </c>
      <c r="AL181" s="167">
        <f t="shared" si="153"/>
        <v>9</v>
      </c>
      <c r="AM181" s="167">
        <f t="shared" si="203"/>
        <v>8</v>
      </c>
      <c r="AN181">
        <v>8</v>
      </c>
      <c r="AO181">
        <v>8</v>
      </c>
      <c r="AP181">
        <v>8</v>
      </c>
      <c r="AQ181">
        <f t="shared" si="155"/>
        <v>8</v>
      </c>
      <c r="AR181">
        <f t="shared" si="156"/>
        <v>8</v>
      </c>
      <c r="AS181">
        <f t="shared" si="157"/>
        <v>8</v>
      </c>
      <c r="AT181">
        <f t="shared" si="158"/>
        <v>8</v>
      </c>
      <c r="AU181">
        <f t="shared" si="159"/>
        <v>8</v>
      </c>
      <c r="AV181">
        <f t="shared" si="160"/>
        <v>8</v>
      </c>
      <c r="AW181">
        <f t="shared" si="161"/>
        <v>8</v>
      </c>
      <c r="AX181">
        <f t="shared" si="162"/>
        <v>8</v>
      </c>
      <c r="AY181">
        <f t="shared" si="163"/>
        <v>8</v>
      </c>
      <c r="AZ181">
        <f t="shared" si="210"/>
        <v>8</v>
      </c>
      <c r="BA181">
        <f t="shared" si="211"/>
        <v>8</v>
      </c>
      <c r="BB181">
        <f t="shared" si="212"/>
        <v>8</v>
      </c>
      <c r="BC181">
        <f t="shared" si="213"/>
        <v>8</v>
      </c>
      <c r="BD181">
        <f t="shared" si="214"/>
        <v>8</v>
      </c>
      <c r="BE181">
        <f t="shared" si="215"/>
        <v>8</v>
      </c>
      <c r="BF181">
        <f t="shared" si="216"/>
        <v>8</v>
      </c>
      <c r="BG181">
        <f t="shared" si="217"/>
        <v>8</v>
      </c>
      <c r="BH181">
        <f t="shared" si="218"/>
        <v>8</v>
      </c>
      <c r="BI181">
        <f t="shared" si="219"/>
        <v>8</v>
      </c>
      <c r="BJ181">
        <v>90</v>
      </c>
      <c r="BK181" s="181">
        <f t="shared" si="228"/>
        <v>1296</v>
      </c>
      <c r="BL181" s="181">
        <f t="shared" si="228"/>
        <v>1877</v>
      </c>
      <c r="BM181" s="181">
        <f t="shared" si="228"/>
        <v>4604</v>
      </c>
      <c r="BN181" s="181">
        <f t="shared" si="228"/>
        <v>6170.7343283582086</v>
      </c>
      <c r="BO181"/>
    </row>
    <row r="182" spans="1:67">
      <c r="A182" s="4">
        <v>101</v>
      </c>
      <c r="B182" s="1">
        <f>((A182/2)^2+C182^2)^0.5</f>
        <v>57.194787559796481</v>
      </c>
      <c r="C182" s="1">
        <f t="shared" si="128"/>
        <v>26.851326298904677</v>
      </c>
      <c r="D182" s="4">
        <v>94</v>
      </c>
      <c r="E182" s="167">
        <f t="shared" si="134"/>
        <v>18.72272727272658</v>
      </c>
      <c r="F182" s="167">
        <f t="shared" si="135"/>
        <v>33.599999999997621</v>
      </c>
      <c r="G182" s="167">
        <f t="shared" si="136"/>
        <v>890.90909090915659</v>
      </c>
      <c r="H182" s="167">
        <f t="shared" si="137"/>
        <v>239.45454545453248</v>
      </c>
      <c r="I182" s="167">
        <f t="shared" si="138"/>
        <v>24</v>
      </c>
      <c r="J182" s="167">
        <f t="shared" si="139"/>
        <v>24</v>
      </c>
      <c r="K182" s="167">
        <f t="shared" si="140"/>
        <v>24</v>
      </c>
      <c r="L182" s="167">
        <f t="shared" si="141"/>
        <v>34</v>
      </c>
      <c r="M182" s="167">
        <f t="shared" si="142"/>
        <v>24</v>
      </c>
      <c r="N182">
        <v>44</v>
      </c>
      <c r="O182" s="168">
        <f t="shared" si="143"/>
        <v>101.55833333333257</v>
      </c>
      <c r="P182" s="168">
        <f t="shared" si="167"/>
        <v>101.55833333333257</v>
      </c>
      <c r="Q182" s="167">
        <f t="shared" si="167"/>
        <v>101.55833333333257</v>
      </c>
      <c r="R182" s="99">
        <f t="shared" ref="R182:T182" si="232">R181+(R181-R180)</f>
        <v>630.66666666666947</v>
      </c>
      <c r="S182" s="99">
        <f t="shared" si="232"/>
        <v>618.83333333332848</v>
      </c>
      <c r="T182" s="99">
        <f t="shared" si="232"/>
        <v>607</v>
      </c>
      <c r="U182">
        <f>U181+(U$191-U$181)/10</f>
        <v>23.769000000000002</v>
      </c>
      <c r="V182">
        <f>V181+(V$191-V$181)/10</f>
        <v>71.239000000000004</v>
      </c>
      <c r="W182" s="156">
        <f t="shared" si="231"/>
        <v>369.9725198652385</v>
      </c>
      <c r="X182"/>
      <c r="Y182"/>
      <c r="Z182"/>
      <c r="AA182"/>
      <c r="AB182"/>
      <c r="AC182" s="167">
        <f t="shared" si="144"/>
        <v>12</v>
      </c>
      <c r="AD182" s="167">
        <f t="shared" si="145"/>
        <v>15</v>
      </c>
      <c r="AE182" s="167">
        <f t="shared" si="202"/>
        <v>14</v>
      </c>
      <c r="AF182" s="167">
        <f t="shared" si="147"/>
        <v>13</v>
      </c>
      <c r="AG182" s="167">
        <f t="shared" si="148"/>
        <v>12</v>
      </c>
      <c r="AH182" s="167">
        <f t="shared" si="149"/>
        <v>11</v>
      </c>
      <c r="AI182" s="167">
        <f t="shared" si="150"/>
        <v>11</v>
      </c>
      <c r="AJ182" s="167">
        <f t="shared" si="151"/>
        <v>10</v>
      </c>
      <c r="AK182" s="167">
        <f t="shared" si="152"/>
        <v>9</v>
      </c>
      <c r="AL182" s="167">
        <f t="shared" si="153"/>
        <v>9</v>
      </c>
      <c r="AM182" s="167">
        <f t="shared" si="203"/>
        <v>8</v>
      </c>
      <c r="AN182">
        <v>8</v>
      </c>
      <c r="AO182">
        <v>8</v>
      </c>
      <c r="AP182">
        <v>8</v>
      </c>
      <c r="AQ182">
        <f t="shared" si="155"/>
        <v>8</v>
      </c>
      <c r="AR182">
        <f t="shared" si="156"/>
        <v>8</v>
      </c>
      <c r="AS182">
        <f t="shared" si="157"/>
        <v>8</v>
      </c>
      <c r="AT182">
        <f t="shared" si="158"/>
        <v>8</v>
      </c>
      <c r="AU182">
        <f t="shared" si="159"/>
        <v>8</v>
      </c>
      <c r="AV182">
        <f t="shared" si="160"/>
        <v>8</v>
      </c>
      <c r="AW182">
        <f t="shared" si="161"/>
        <v>8</v>
      </c>
      <c r="AX182">
        <f t="shared" si="162"/>
        <v>8</v>
      </c>
      <c r="AY182">
        <f t="shared" si="163"/>
        <v>8</v>
      </c>
      <c r="AZ182">
        <f t="shared" si="210"/>
        <v>8</v>
      </c>
      <c r="BA182">
        <f t="shared" si="211"/>
        <v>8</v>
      </c>
      <c r="BB182">
        <f t="shared" si="212"/>
        <v>8</v>
      </c>
      <c r="BC182">
        <f t="shared" si="213"/>
        <v>8</v>
      </c>
      <c r="BD182">
        <f t="shared" si="214"/>
        <v>8</v>
      </c>
      <c r="BE182">
        <f t="shared" si="215"/>
        <v>8</v>
      </c>
      <c r="BF182">
        <f t="shared" si="216"/>
        <v>8</v>
      </c>
      <c r="BG182">
        <f t="shared" si="217"/>
        <v>8</v>
      </c>
      <c r="BH182">
        <f t="shared" si="218"/>
        <v>8</v>
      </c>
      <c r="BI182">
        <f t="shared" si="219"/>
        <v>8</v>
      </c>
      <c r="BJ182">
        <v>91</v>
      </c>
      <c r="BK182" s="181">
        <f t="shared" si="228"/>
        <v>1309</v>
      </c>
      <c r="BL182" s="181">
        <f t="shared" si="228"/>
        <v>1896</v>
      </c>
      <c r="BM182" s="181">
        <f t="shared" si="228"/>
        <v>4652</v>
      </c>
      <c r="BN182" s="181">
        <f t="shared" si="228"/>
        <v>6235.0686567164175</v>
      </c>
      <c r="BO182"/>
    </row>
    <row r="183" spans="1:67">
      <c r="A183" s="4">
        <v>102</v>
      </c>
      <c r="B183" s="1">
        <f t="shared" si="133"/>
        <v>57.761072585140994</v>
      </c>
      <c r="C183" s="1">
        <f t="shared" si="128"/>
        <v>27.117181014735419</v>
      </c>
      <c r="D183" s="4">
        <v>95</v>
      </c>
      <c r="E183" s="167">
        <f t="shared" si="134"/>
        <v>18.786363636362921</v>
      </c>
      <c r="F183" s="167">
        <f t="shared" si="135"/>
        <v>33.699999999997544</v>
      </c>
      <c r="G183" s="167">
        <f t="shared" si="136"/>
        <v>895.45454545461325</v>
      </c>
      <c r="H183" s="167">
        <f t="shared" si="137"/>
        <v>240.72727272725933</v>
      </c>
      <c r="I183" s="167">
        <f t="shared" si="138"/>
        <v>24</v>
      </c>
      <c r="J183" s="167">
        <f t="shared" si="139"/>
        <v>24</v>
      </c>
      <c r="K183" s="167">
        <f t="shared" si="140"/>
        <v>24</v>
      </c>
      <c r="L183" s="167">
        <f t="shared" si="141"/>
        <v>34</v>
      </c>
      <c r="M183" s="167">
        <f t="shared" si="142"/>
        <v>24</v>
      </c>
      <c r="N183">
        <v>44</v>
      </c>
      <c r="O183" s="168">
        <f t="shared" si="143"/>
        <v>102.55416666666588</v>
      </c>
      <c r="P183" s="168">
        <f t="shared" si="167"/>
        <v>102.55416666666588</v>
      </c>
      <c r="Q183" s="167">
        <f t="shared" si="167"/>
        <v>102.55416666666588</v>
      </c>
      <c r="R183" s="99">
        <f t="shared" ref="R183:T183" si="233">R182+(R182-R181)</f>
        <v>637.00000000000284</v>
      </c>
      <c r="S183" s="99">
        <f t="shared" si="233"/>
        <v>624.999999999995</v>
      </c>
      <c r="T183" s="99">
        <f t="shared" si="233"/>
        <v>613</v>
      </c>
      <c r="U183">
        <f t="shared" ref="U183:V190" si="234">U182+(U$191-U$181)/10</f>
        <v>24.278000000000002</v>
      </c>
      <c r="V183">
        <f t="shared" si="234"/>
        <v>72.918000000000006</v>
      </c>
      <c r="W183" s="156">
        <f t="shared" si="231"/>
        <v>392.52981190864642</v>
      </c>
      <c r="X183"/>
      <c r="Y183"/>
      <c r="Z183"/>
      <c r="AA183"/>
      <c r="AB183"/>
      <c r="AC183" s="167">
        <f t="shared" si="144"/>
        <v>12</v>
      </c>
      <c r="AD183" s="167">
        <f t="shared" si="145"/>
        <v>15</v>
      </c>
      <c r="AE183" s="167">
        <f t="shared" si="202"/>
        <v>14</v>
      </c>
      <c r="AF183" s="167">
        <f t="shared" si="147"/>
        <v>13</v>
      </c>
      <c r="AG183" s="167">
        <f t="shared" si="148"/>
        <v>12</v>
      </c>
      <c r="AH183" s="167">
        <f t="shared" si="149"/>
        <v>11</v>
      </c>
      <c r="AI183" s="167">
        <f t="shared" si="150"/>
        <v>11</v>
      </c>
      <c r="AJ183" s="167">
        <f t="shared" si="151"/>
        <v>10</v>
      </c>
      <c r="AK183" s="167">
        <f t="shared" si="152"/>
        <v>9</v>
      </c>
      <c r="AL183" s="167">
        <f t="shared" si="153"/>
        <v>9</v>
      </c>
      <c r="AM183" s="167">
        <f t="shared" si="203"/>
        <v>8</v>
      </c>
      <c r="AN183">
        <v>8</v>
      </c>
      <c r="AO183">
        <v>8</v>
      </c>
      <c r="AP183">
        <v>8</v>
      </c>
      <c r="AQ183">
        <f t="shared" si="155"/>
        <v>8</v>
      </c>
      <c r="AR183">
        <f t="shared" si="156"/>
        <v>8</v>
      </c>
      <c r="AS183">
        <f t="shared" si="157"/>
        <v>8</v>
      </c>
      <c r="AT183">
        <f t="shared" si="158"/>
        <v>8</v>
      </c>
      <c r="AU183">
        <f t="shared" si="159"/>
        <v>8</v>
      </c>
      <c r="AV183">
        <f t="shared" si="160"/>
        <v>8</v>
      </c>
      <c r="AW183">
        <f t="shared" si="161"/>
        <v>8</v>
      </c>
      <c r="AX183">
        <f t="shared" si="162"/>
        <v>8</v>
      </c>
      <c r="AY183">
        <f t="shared" si="163"/>
        <v>8</v>
      </c>
      <c r="AZ183">
        <f t="shared" si="210"/>
        <v>8</v>
      </c>
      <c r="BA183">
        <f t="shared" si="211"/>
        <v>8</v>
      </c>
      <c r="BB183">
        <f t="shared" si="212"/>
        <v>8</v>
      </c>
      <c r="BC183">
        <f t="shared" si="213"/>
        <v>8</v>
      </c>
      <c r="BD183">
        <f t="shared" si="214"/>
        <v>8</v>
      </c>
      <c r="BE183">
        <f t="shared" si="215"/>
        <v>8</v>
      </c>
      <c r="BF183">
        <f t="shared" si="216"/>
        <v>8</v>
      </c>
      <c r="BG183">
        <f t="shared" si="217"/>
        <v>8</v>
      </c>
      <c r="BH183">
        <f t="shared" si="218"/>
        <v>8</v>
      </c>
      <c r="BI183">
        <f t="shared" si="219"/>
        <v>8</v>
      </c>
      <c r="BJ183">
        <v>92</v>
      </c>
      <c r="BK183" s="181">
        <f t="shared" si="228"/>
        <v>1322</v>
      </c>
      <c r="BL183" s="181">
        <f t="shared" si="228"/>
        <v>1915</v>
      </c>
      <c r="BM183" s="181">
        <f t="shared" si="228"/>
        <v>4700</v>
      </c>
      <c r="BN183" s="181">
        <f t="shared" si="228"/>
        <v>6299.4029850746265</v>
      </c>
      <c r="BO183"/>
    </row>
    <row r="184" spans="1:67">
      <c r="A184" s="4">
        <v>103</v>
      </c>
      <c r="B184" s="1">
        <f t="shared" si="133"/>
        <v>58.327357610485521</v>
      </c>
      <c r="C184" s="1">
        <f t="shared" si="128"/>
        <v>27.383035730566156</v>
      </c>
      <c r="D184" s="4">
        <v>96</v>
      </c>
      <c r="E184" s="167">
        <f t="shared" si="134"/>
        <v>18.849999999999262</v>
      </c>
      <c r="F184" s="167">
        <f t="shared" si="135"/>
        <v>33.799999999997468</v>
      </c>
      <c r="G184" s="167">
        <f t="shared" si="136"/>
        <v>900.00000000006992</v>
      </c>
      <c r="H184" s="167">
        <f t="shared" si="137"/>
        <v>241.99999999998619</v>
      </c>
      <c r="I184" s="167">
        <f t="shared" si="138"/>
        <v>24</v>
      </c>
      <c r="J184" s="167">
        <f t="shared" si="139"/>
        <v>24</v>
      </c>
      <c r="K184" s="167">
        <f t="shared" si="140"/>
        <v>24</v>
      </c>
      <c r="L184" s="167">
        <f t="shared" si="141"/>
        <v>34</v>
      </c>
      <c r="M184" s="167">
        <f t="shared" si="142"/>
        <v>24</v>
      </c>
      <c r="N184">
        <v>44</v>
      </c>
      <c r="O184" s="168">
        <f t="shared" si="143"/>
        <v>103.54999999999919</v>
      </c>
      <c r="P184" s="168">
        <f t="shared" si="167"/>
        <v>103.54999999999919</v>
      </c>
      <c r="Q184" s="167">
        <f t="shared" si="167"/>
        <v>103.54999999999919</v>
      </c>
      <c r="R184" s="99">
        <f t="shared" ref="R184:T184" si="235">R183+(R183-R182)</f>
        <v>643.33333333333621</v>
      </c>
      <c r="S184" s="99">
        <f t="shared" si="235"/>
        <v>631.16666666666151</v>
      </c>
      <c r="T184" s="99">
        <f t="shared" si="235"/>
        <v>619</v>
      </c>
      <c r="U184">
        <f t="shared" si="234"/>
        <v>24.787000000000003</v>
      </c>
      <c r="V184">
        <f t="shared" si="234"/>
        <v>74.597000000000008</v>
      </c>
      <c r="W184" s="156">
        <f t="shared" si="231"/>
        <v>415.08710395205435</v>
      </c>
      <c r="X184"/>
      <c r="Y184"/>
      <c r="Z184"/>
      <c r="AA184"/>
      <c r="AB184"/>
      <c r="AC184" s="167">
        <f t="shared" si="144"/>
        <v>12</v>
      </c>
      <c r="AD184" s="167">
        <f t="shared" si="145"/>
        <v>15</v>
      </c>
      <c r="AE184" s="167">
        <f t="shared" si="202"/>
        <v>14</v>
      </c>
      <c r="AF184" s="167">
        <f t="shared" si="147"/>
        <v>13</v>
      </c>
      <c r="AG184" s="167">
        <f t="shared" si="148"/>
        <v>12</v>
      </c>
      <c r="AH184" s="167">
        <f t="shared" si="149"/>
        <v>11</v>
      </c>
      <c r="AI184" s="167">
        <f t="shared" si="150"/>
        <v>11</v>
      </c>
      <c r="AJ184" s="167">
        <f t="shared" si="151"/>
        <v>10</v>
      </c>
      <c r="AK184" s="167">
        <f t="shared" si="152"/>
        <v>9</v>
      </c>
      <c r="AL184" s="167">
        <f t="shared" si="153"/>
        <v>9</v>
      </c>
      <c r="AM184" s="167">
        <f t="shared" si="203"/>
        <v>8</v>
      </c>
      <c r="AN184">
        <v>8</v>
      </c>
      <c r="AO184">
        <v>8</v>
      </c>
      <c r="AP184">
        <v>8</v>
      </c>
      <c r="AQ184">
        <f t="shared" si="155"/>
        <v>8</v>
      </c>
      <c r="AR184">
        <f t="shared" si="156"/>
        <v>8</v>
      </c>
      <c r="AS184">
        <f t="shared" si="157"/>
        <v>8</v>
      </c>
      <c r="AT184">
        <f t="shared" si="158"/>
        <v>8</v>
      </c>
      <c r="AU184">
        <f t="shared" si="159"/>
        <v>8</v>
      </c>
      <c r="AV184">
        <f t="shared" si="160"/>
        <v>8</v>
      </c>
      <c r="AW184">
        <f t="shared" si="161"/>
        <v>8</v>
      </c>
      <c r="AX184">
        <f t="shared" si="162"/>
        <v>8</v>
      </c>
      <c r="AY184">
        <f t="shared" si="163"/>
        <v>8</v>
      </c>
      <c r="AZ184">
        <f t="shared" si="210"/>
        <v>8</v>
      </c>
      <c r="BA184">
        <f t="shared" si="211"/>
        <v>8</v>
      </c>
      <c r="BB184">
        <f t="shared" si="212"/>
        <v>8</v>
      </c>
      <c r="BC184">
        <f t="shared" si="213"/>
        <v>8</v>
      </c>
      <c r="BD184">
        <f t="shared" si="214"/>
        <v>8</v>
      </c>
      <c r="BE184">
        <f t="shared" si="215"/>
        <v>8</v>
      </c>
      <c r="BF184">
        <f t="shared" si="216"/>
        <v>8</v>
      </c>
      <c r="BG184">
        <f t="shared" si="217"/>
        <v>8</v>
      </c>
      <c r="BH184">
        <f t="shared" si="218"/>
        <v>8</v>
      </c>
      <c r="BI184">
        <f t="shared" si="219"/>
        <v>8</v>
      </c>
      <c r="BJ184">
        <v>93</v>
      </c>
      <c r="BK184" s="181">
        <f t="shared" si="228"/>
        <v>1335</v>
      </c>
      <c r="BL184" s="181">
        <f t="shared" si="228"/>
        <v>1934</v>
      </c>
      <c r="BM184" s="181">
        <f t="shared" si="228"/>
        <v>4748</v>
      </c>
      <c r="BN184" s="181">
        <f t="shared" si="228"/>
        <v>6363.7373134328354</v>
      </c>
      <c r="BO184"/>
    </row>
    <row r="185" spans="1:67">
      <c r="A185" s="4">
        <v>104</v>
      </c>
      <c r="B185" s="1">
        <f t="shared" si="133"/>
        <v>58.893642635830041</v>
      </c>
      <c r="C185" s="1">
        <f t="shared" si="128"/>
        <v>27.648890446396898</v>
      </c>
      <c r="D185" s="4">
        <v>97</v>
      </c>
      <c r="E185" s="167">
        <f t="shared" si="134"/>
        <v>18.913636363635604</v>
      </c>
      <c r="F185" s="167">
        <f t="shared" si="135"/>
        <v>33.899999999997391</v>
      </c>
      <c r="G185" s="167">
        <f t="shared" si="136"/>
        <v>904.54545454552658</v>
      </c>
      <c r="H185" s="167">
        <f t="shared" si="137"/>
        <v>243.27272727271304</v>
      </c>
      <c r="I185" s="167">
        <f t="shared" si="138"/>
        <v>24</v>
      </c>
      <c r="J185" s="167">
        <f t="shared" si="139"/>
        <v>24</v>
      </c>
      <c r="K185" s="167">
        <f t="shared" si="140"/>
        <v>24</v>
      </c>
      <c r="L185" s="167">
        <f t="shared" si="141"/>
        <v>34</v>
      </c>
      <c r="M185" s="167">
        <f t="shared" si="142"/>
        <v>24</v>
      </c>
      <c r="N185">
        <v>44</v>
      </c>
      <c r="O185" s="168">
        <f t="shared" si="143"/>
        <v>104.5458333333325</v>
      </c>
      <c r="P185" s="168">
        <f t="shared" si="167"/>
        <v>104.5458333333325</v>
      </c>
      <c r="Q185" s="167">
        <f t="shared" si="167"/>
        <v>104.5458333333325</v>
      </c>
      <c r="R185" s="99">
        <f t="shared" ref="R185:T185" si="236">R184+(R184-R183)</f>
        <v>649.66666666666958</v>
      </c>
      <c r="S185" s="99">
        <f t="shared" si="236"/>
        <v>637.33333333332803</v>
      </c>
      <c r="T185" s="99">
        <f t="shared" si="236"/>
        <v>625</v>
      </c>
      <c r="U185">
        <f t="shared" si="234"/>
        <v>25.296000000000003</v>
      </c>
      <c r="V185">
        <f t="shared" si="234"/>
        <v>76.27600000000001</v>
      </c>
      <c r="W185" s="156">
        <f t="shared" si="231"/>
        <v>437.64439599546233</v>
      </c>
      <c r="X185"/>
      <c r="Y185"/>
      <c r="Z185"/>
      <c r="AA185"/>
      <c r="AB185"/>
      <c r="AC185" s="167">
        <f t="shared" si="144"/>
        <v>12</v>
      </c>
      <c r="AD185" s="167">
        <f t="shared" si="145"/>
        <v>15</v>
      </c>
      <c r="AE185" s="167">
        <f t="shared" si="202"/>
        <v>13</v>
      </c>
      <c r="AF185" s="167">
        <f t="shared" si="147"/>
        <v>12</v>
      </c>
      <c r="AG185" s="167">
        <f t="shared" si="148"/>
        <v>11</v>
      </c>
      <c r="AH185" s="167">
        <f t="shared" si="149"/>
        <v>11</v>
      </c>
      <c r="AI185" s="167">
        <f t="shared" si="150"/>
        <v>10</v>
      </c>
      <c r="AJ185" s="167">
        <f t="shared" si="151"/>
        <v>9</v>
      </c>
      <c r="AK185" s="167">
        <f t="shared" si="152"/>
        <v>9</v>
      </c>
      <c r="AL185" s="167">
        <f t="shared" si="153"/>
        <v>8</v>
      </c>
      <c r="AM185" s="167">
        <f t="shared" si="203"/>
        <v>8</v>
      </c>
      <c r="AN185">
        <v>8</v>
      </c>
      <c r="AO185">
        <v>8</v>
      </c>
      <c r="AP185">
        <v>8</v>
      </c>
      <c r="AQ185">
        <f t="shared" si="155"/>
        <v>8</v>
      </c>
      <c r="AR185">
        <f t="shared" si="156"/>
        <v>8</v>
      </c>
      <c r="AS185">
        <f t="shared" si="157"/>
        <v>8</v>
      </c>
      <c r="AT185">
        <f t="shared" si="158"/>
        <v>8</v>
      </c>
      <c r="AU185">
        <f t="shared" si="159"/>
        <v>8</v>
      </c>
      <c r="AV185">
        <f t="shared" si="160"/>
        <v>8</v>
      </c>
      <c r="AW185">
        <f t="shared" si="161"/>
        <v>8</v>
      </c>
      <c r="AX185">
        <f t="shared" si="162"/>
        <v>8</v>
      </c>
      <c r="AY185">
        <f t="shared" si="163"/>
        <v>8</v>
      </c>
      <c r="AZ185">
        <f t="shared" si="210"/>
        <v>8</v>
      </c>
      <c r="BA185">
        <f t="shared" si="211"/>
        <v>8</v>
      </c>
      <c r="BB185">
        <f t="shared" si="212"/>
        <v>8</v>
      </c>
      <c r="BC185">
        <f t="shared" si="213"/>
        <v>8</v>
      </c>
      <c r="BD185">
        <f t="shared" si="214"/>
        <v>8</v>
      </c>
      <c r="BE185">
        <f t="shared" si="215"/>
        <v>8</v>
      </c>
      <c r="BF185">
        <f t="shared" si="216"/>
        <v>8</v>
      </c>
      <c r="BG185">
        <f t="shared" si="217"/>
        <v>8</v>
      </c>
      <c r="BH185">
        <f t="shared" si="218"/>
        <v>8</v>
      </c>
      <c r="BI185">
        <f t="shared" si="219"/>
        <v>8</v>
      </c>
      <c r="BJ185">
        <v>94</v>
      </c>
      <c r="BK185" s="181">
        <f t="shared" si="228"/>
        <v>1348</v>
      </c>
      <c r="BL185" s="181">
        <f t="shared" si="228"/>
        <v>1953</v>
      </c>
      <c r="BM185" s="181">
        <f t="shared" si="228"/>
        <v>4796</v>
      </c>
      <c r="BN185" s="181">
        <f t="shared" si="228"/>
        <v>6428.0716417910444</v>
      </c>
      <c r="BO185"/>
    </row>
    <row r="186" spans="1:67">
      <c r="A186" s="4">
        <v>105</v>
      </c>
      <c r="B186" s="1">
        <f t="shared" si="133"/>
        <v>59.459927661174554</v>
      </c>
      <c r="C186" s="1">
        <f t="shared" si="128"/>
        <v>27.914745162227636</v>
      </c>
      <c r="D186" s="4">
        <v>98</v>
      </c>
      <c r="E186" s="167">
        <f t="shared" si="134"/>
        <v>18.977272727271945</v>
      </c>
      <c r="F186" s="167">
        <f t="shared" si="135"/>
        <v>33.999999999997314</v>
      </c>
      <c r="G186" s="167">
        <f t="shared" si="136"/>
        <v>909.09090909098325</v>
      </c>
      <c r="H186" s="167">
        <f t="shared" si="137"/>
        <v>244.5454545454399</v>
      </c>
      <c r="I186" s="167">
        <f t="shared" si="138"/>
        <v>24</v>
      </c>
      <c r="J186" s="167">
        <f t="shared" si="139"/>
        <v>24</v>
      </c>
      <c r="K186" s="167">
        <f t="shared" si="140"/>
        <v>24</v>
      </c>
      <c r="L186" s="167">
        <f t="shared" si="141"/>
        <v>34</v>
      </c>
      <c r="M186" s="167">
        <f t="shared" si="142"/>
        <v>24</v>
      </c>
      <c r="N186">
        <v>44</v>
      </c>
      <c r="O186" s="168">
        <f t="shared" si="143"/>
        <v>105.5416666666658</v>
      </c>
      <c r="P186" s="168">
        <f t="shared" si="167"/>
        <v>105.5416666666658</v>
      </c>
      <c r="Q186" s="167">
        <f t="shared" si="167"/>
        <v>105.5416666666658</v>
      </c>
      <c r="R186" s="99">
        <f t="shared" ref="R186:T186" si="237">R185+(R185-R184)</f>
        <v>656.00000000000296</v>
      </c>
      <c r="S186" s="99">
        <f t="shared" si="237"/>
        <v>643.49999999999454</v>
      </c>
      <c r="T186" s="99">
        <f t="shared" si="237"/>
        <v>631</v>
      </c>
      <c r="U186">
        <f t="shared" si="234"/>
        <v>25.805000000000003</v>
      </c>
      <c r="V186">
        <f t="shared" si="234"/>
        <v>77.955000000000013</v>
      </c>
      <c r="W186" s="156">
        <f t="shared" si="231"/>
        <v>460.20168803887032</v>
      </c>
      <c r="X186"/>
      <c r="Y186"/>
      <c r="Z186"/>
      <c r="AA186"/>
      <c r="AB186"/>
      <c r="AC186" s="167">
        <f t="shared" si="144"/>
        <v>12</v>
      </c>
      <c r="AD186" s="167">
        <f t="shared" si="145"/>
        <v>14</v>
      </c>
      <c r="AE186" s="167">
        <f t="shared" si="202"/>
        <v>13</v>
      </c>
      <c r="AF186" s="167">
        <f t="shared" si="147"/>
        <v>12</v>
      </c>
      <c r="AG186" s="167">
        <f t="shared" si="148"/>
        <v>11</v>
      </c>
      <c r="AH186" s="167">
        <f t="shared" si="149"/>
        <v>10</v>
      </c>
      <c r="AI186" s="167">
        <f t="shared" si="150"/>
        <v>10</v>
      </c>
      <c r="AJ186" s="167">
        <f t="shared" si="151"/>
        <v>9</v>
      </c>
      <c r="AK186" s="167">
        <f t="shared" si="152"/>
        <v>8</v>
      </c>
      <c r="AL186" s="167">
        <f t="shared" si="153"/>
        <v>8</v>
      </c>
      <c r="AM186" s="167">
        <f t="shared" si="203"/>
        <v>8</v>
      </c>
      <c r="AN186">
        <v>8</v>
      </c>
      <c r="AO186">
        <v>8</v>
      </c>
      <c r="AP186">
        <v>8</v>
      </c>
      <c r="AQ186">
        <f t="shared" si="155"/>
        <v>8</v>
      </c>
      <c r="AR186">
        <f t="shared" si="156"/>
        <v>8</v>
      </c>
      <c r="AS186">
        <f t="shared" si="157"/>
        <v>8</v>
      </c>
      <c r="AT186">
        <f t="shared" si="158"/>
        <v>8</v>
      </c>
      <c r="AU186">
        <f t="shared" si="159"/>
        <v>8</v>
      </c>
      <c r="AV186">
        <f t="shared" si="160"/>
        <v>8</v>
      </c>
      <c r="AW186">
        <f t="shared" si="161"/>
        <v>8</v>
      </c>
      <c r="AX186">
        <f t="shared" si="162"/>
        <v>8</v>
      </c>
      <c r="AY186">
        <f t="shared" si="163"/>
        <v>8</v>
      </c>
      <c r="AZ186">
        <f t="shared" si="210"/>
        <v>8</v>
      </c>
      <c r="BA186">
        <f t="shared" si="211"/>
        <v>8</v>
      </c>
      <c r="BB186">
        <f t="shared" si="212"/>
        <v>8</v>
      </c>
      <c r="BC186">
        <f t="shared" si="213"/>
        <v>8</v>
      </c>
      <c r="BD186">
        <f t="shared" si="214"/>
        <v>8</v>
      </c>
      <c r="BE186">
        <f t="shared" si="215"/>
        <v>8</v>
      </c>
      <c r="BF186">
        <f t="shared" si="216"/>
        <v>8</v>
      </c>
      <c r="BG186">
        <f t="shared" si="217"/>
        <v>8</v>
      </c>
      <c r="BH186">
        <f t="shared" si="218"/>
        <v>8</v>
      </c>
      <c r="BI186">
        <f t="shared" si="219"/>
        <v>8</v>
      </c>
      <c r="BJ186">
        <v>95</v>
      </c>
      <c r="BK186" s="181">
        <f t="shared" si="228"/>
        <v>1361</v>
      </c>
      <c r="BL186" s="181">
        <f t="shared" si="228"/>
        <v>1972</v>
      </c>
      <c r="BM186" s="181">
        <f t="shared" si="228"/>
        <v>4844</v>
      </c>
      <c r="BN186" s="181">
        <f t="shared" si="228"/>
        <v>6492.4059701492533</v>
      </c>
      <c r="BO186"/>
    </row>
    <row r="187" spans="1:67">
      <c r="A187" s="4">
        <v>106</v>
      </c>
      <c r="B187" s="1">
        <f t="shared" si="133"/>
        <v>60.026212686519074</v>
      </c>
      <c r="C187" s="1">
        <f t="shared" si="128"/>
        <v>28.180599878058374</v>
      </c>
      <c r="D187" s="4">
        <v>99</v>
      </c>
      <c r="E187" s="167">
        <f t="shared" si="134"/>
        <v>19.040909090908286</v>
      </c>
      <c r="F187" s="167">
        <f t="shared" si="135"/>
        <v>34.099999999997237</v>
      </c>
      <c r="G187" s="167">
        <f t="shared" si="136"/>
        <v>913.63636363643991</v>
      </c>
      <c r="H187" s="167">
        <f t="shared" si="137"/>
        <v>245.81818181816675</v>
      </c>
      <c r="I187" s="167">
        <f t="shared" si="138"/>
        <v>24</v>
      </c>
      <c r="J187" s="167">
        <f t="shared" si="139"/>
        <v>24</v>
      </c>
      <c r="K187" s="167">
        <f t="shared" si="140"/>
        <v>24</v>
      </c>
      <c r="L187" s="167">
        <f t="shared" si="141"/>
        <v>34</v>
      </c>
      <c r="M187" s="167">
        <f t="shared" si="142"/>
        <v>24</v>
      </c>
      <c r="N187">
        <v>44</v>
      </c>
      <c r="O187" s="168">
        <f t="shared" si="143"/>
        <v>106.53749999999911</v>
      </c>
      <c r="P187" s="168">
        <f t="shared" si="167"/>
        <v>106.53749999999911</v>
      </c>
      <c r="Q187" s="167">
        <f t="shared" si="167"/>
        <v>106.53749999999911</v>
      </c>
      <c r="R187" s="99">
        <f t="shared" ref="R187:T187" si="238">R186+(R186-R185)</f>
        <v>662.33333333333633</v>
      </c>
      <c r="S187" s="99">
        <f t="shared" si="238"/>
        <v>649.66666666666106</v>
      </c>
      <c r="T187" s="99">
        <f t="shared" si="238"/>
        <v>637</v>
      </c>
      <c r="U187">
        <f t="shared" si="234"/>
        <v>26.314000000000004</v>
      </c>
      <c r="V187">
        <f t="shared" si="234"/>
        <v>79.634000000000015</v>
      </c>
      <c r="W187" s="156">
        <f t="shared" si="231"/>
        <v>482.7589800822783</v>
      </c>
      <c r="X187"/>
      <c r="Y187"/>
      <c r="Z187"/>
      <c r="AA187"/>
      <c r="AB187"/>
      <c r="AC187" s="167">
        <f t="shared" si="144"/>
        <v>12</v>
      </c>
      <c r="AD187" s="167">
        <f t="shared" si="145"/>
        <v>14</v>
      </c>
      <c r="AE187" s="167">
        <f t="shared" si="202"/>
        <v>13</v>
      </c>
      <c r="AF187" s="167">
        <f t="shared" si="147"/>
        <v>12</v>
      </c>
      <c r="AG187" s="167">
        <f t="shared" si="148"/>
        <v>11</v>
      </c>
      <c r="AH187" s="167">
        <f t="shared" si="149"/>
        <v>10</v>
      </c>
      <c r="AI187" s="167">
        <f t="shared" si="150"/>
        <v>10</v>
      </c>
      <c r="AJ187" s="167">
        <f t="shared" si="151"/>
        <v>9</v>
      </c>
      <c r="AK187" s="167">
        <f t="shared" si="152"/>
        <v>8</v>
      </c>
      <c r="AL187" s="167">
        <f t="shared" si="153"/>
        <v>8</v>
      </c>
      <c r="AM187" s="167">
        <f t="shared" si="203"/>
        <v>8</v>
      </c>
      <c r="AN187">
        <v>8</v>
      </c>
      <c r="AO187">
        <v>8</v>
      </c>
      <c r="AP187">
        <v>8</v>
      </c>
      <c r="AQ187">
        <f t="shared" si="155"/>
        <v>8</v>
      </c>
      <c r="AR187">
        <f t="shared" si="156"/>
        <v>8</v>
      </c>
      <c r="AS187">
        <f t="shared" si="157"/>
        <v>8</v>
      </c>
      <c r="AT187">
        <f t="shared" si="158"/>
        <v>8</v>
      </c>
      <c r="AU187">
        <f t="shared" si="159"/>
        <v>8</v>
      </c>
      <c r="AV187">
        <f t="shared" si="160"/>
        <v>8</v>
      </c>
      <c r="AW187">
        <f t="shared" si="161"/>
        <v>8</v>
      </c>
      <c r="AX187">
        <f t="shared" si="162"/>
        <v>8</v>
      </c>
      <c r="AY187">
        <f t="shared" si="163"/>
        <v>8</v>
      </c>
      <c r="AZ187">
        <f t="shared" si="210"/>
        <v>8</v>
      </c>
      <c r="BA187">
        <f t="shared" si="211"/>
        <v>8</v>
      </c>
      <c r="BB187">
        <f t="shared" si="212"/>
        <v>8</v>
      </c>
      <c r="BC187">
        <f t="shared" si="213"/>
        <v>8</v>
      </c>
      <c r="BD187">
        <f t="shared" si="214"/>
        <v>8</v>
      </c>
      <c r="BE187">
        <f t="shared" si="215"/>
        <v>8</v>
      </c>
      <c r="BF187">
        <f t="shared" si="216"/>
        <v>8</v>
      </c>
      <c r="BG187">
        <f t="shared" si="217"/>
        <v>8</v>
      </c>
      <c r="BH187">
        <f t="shared" si="218"/>
        <v>8</v>
      </c>
      <c r="BI187">
        <f t="shared" si="219"/>
        <v>8</v>
      </c>
      <c r="BJ187">
        <v>96</v>
      </c>
      <c r="BK187" s="181">
        <f t="shared" si="228"/>
        <v>1374</v>
      </c>
      <c r="BL187" s="181">
        <f t="shared" si="228"/>
        <v>1991</v>
      </c>
      <c r="BM187" s="181">
        <f t="shared" si="228"/>
        <v>4892</v>
      </c>
      <c r="BN187" s="181">
        <f t="shared" si="228"/>
        <v>6556.7402985074623</v>
      </c>
      <c r="BO187"/>
    </row>
    <row r="188" spans="1:67">
      <c r="A188" s="4">
        <v>107</v>
      </c>
      <c r="B188" s="1">
        <f t="shared" si="133"/>
        <v>60.592497711863601</v>
      </c>
      <c r="C188" s="1">
        <f t="shared" si="128"/>
        <v>28.446454593889115</v>
      </c>
      <c r="D188" s="4">
        <v>100</v>
      </c>
      <c r="E188" s="167">
        <f t="shared" si="134"/>
        <v>19.104545454544628</v>
      </c>
      <c r="F188" s="167">
        <f t="shared" si="135"/>
        <v>34.199999999997161</v>
      </c>
      <c r="G188" s="167">
        <f t="shared" si="136"/>
        <v>918.18181818189657</v>
      </c>
      <c r="H188" s="167">
        <f t="shared" si="137"/>
        <v>247.0909090908936</v>
      </c>
      <c r="I188" s="167">
        <f t="shared" si="138"/>
        <v>24</v>
      </c>
      <c r="J188" s="167">
        <f t="shared" si="139"/>
        <v>24</v>
      </c>
      <c r="K188" s="167">
        <f t="shared" si="140"/>
        <v>24</v>
      </c>
      <c r="L188" s="167">
        <f t="shared" si="141"/>
        <v>34</v>
      </c>
      <c r="M188" s="167">
        <f t="shared" si="142"/>
        <v>24</v>
      </c>
      <c r="N188">
        <v>44</v>
      </c>
      <c r="O188" s="168">
        <f t="shared" si="143"/>
        <v>107.53333333333242</v>
      </c>
      <c r="P188" s="168">
        <f t="shared" si="167"/>
        <v>107.53333333333242</v>
      </c>
      <c r="Q188" s="167">
        <f t="shared" si="167"/>
        <v>107.53333333333242</v>
      </c>
      <c r="R188" s="99">
        <f t="shared" ref="R188:T188" si="239">R187+(R187-R186)</f>
        <v>668.6666666666697</v>
      </c>
      <c r="S188" s="99">
        <f t="shared" si="239"/>
        <v>655.83333333332757</v>
      </c>
      <c r="T188" s="99">
        <f t="shared" si="239"/>
        <v>643</v>
      </c>
      <c r="U188">
        <f t="shared" si="234"/>
        <v>26.823000000000004</v>
      </c>
      <c r="V188">
        <f t="shared" si="234"/>
        <v>81.313000000000017</v>
      </c>
      <c r="W188" s="156">
        <f t="shared" si="231"/>
        <v>505.31627212568628</v>
      </c>
      <c r="X188"/>
      <c r="Y188"/>
      <c r="Z188"/>
      <c r="AA188"/>
      <c r="AB188"/>
      <c r="AC188" s="167">
        <f t="shared" si="144"/>
        <v>12</v>
      </c>
      <c r="AD188" s="167">
        <f t="shared" si="145"/>
        <v>14</v>
      </c>
      <c r="AE188" s="167">
        <f t="shared" si="202"/>
        <v>13</v>
      </c>
      <c r="AF188" s="167">
        <f t="shared" si="147"/>
        <v>12</v>
      </c>
      <c r="AG188" s="167">
        <f t="shared" si="148"/>
        <v>11</v>
      </c>
      <c r="AH188" s="167">
        <f t="shared" si="149"/>
        <v>10</v>
      </c>
      <c r="AI188" s="167">
        <f t="shared" si="150"/>
        <v>10</v>
      </c>
      <c r="AJ188" s="167">
        <f t="shared" si="151"/>
        <v>9</v>
      </c>
      <c r="AK188" s="167">
        <f t="shared" si="152"/>
        <v>8</v>
      </c>
      <c r="AL188" s="167">
        <f t="shared" si="153"/>
        <v>8</v>
      </c>
      <c r="AM188" s="167">
        <f t="shared" si="203"/>
        <v>8</v>
      </c>
      <c r="AN188">
        <v>8</v>
      </c>
      <c r="AO188">
        <v>8</v>
      </c>
      <c r="AP188">
        <v>8</v>
      </c>
      <c r="AQ188">
        <f t="shared" si="155"/>
        <v>8</v>
      </c>
      <c r="AR188">
        <f t="shared" si="156"/>
        <v>8</v>
      </c>
      <c r="AS188">
        <f t="shared" si="157"/>
        <v>8</v>
      </c>
      <c r="AT188">
        <f t="shared" si="158"/>
        <v>8</v>
      </c>
      <c r="AU188">
        <f t="shared" si="159"/>
        <v>8</v>
      </c>
      <c r="AV188">
        <f t="shared" si="160"/>
        <v>8</v>
      </c>
      <c r="AW188">
        <f t="shared" si="161"/>
        <v>8</v>
      </c>
      <c r="AX188">
        <f t="shared" si="162"/>
        <v>8</v>
      </c>
      <c r="AY188">
        <f t="shared" si="163"/>
        <v>8</v>
      </c>
      <c r="AZ188">
        <f t="shared" si="210"/>
        <v>8</v>
      </c>
      <c r="BA188">
        <f t="shared" si="211"/>
        <v>8</v>
      </c>
      <c r="BB188">
        <f t="shared" si="212"/>
        <v>8</v>
      </c>
      <c r="BC188">
        <f t="shared" si="213"/>
        <v>8</v>
      </c>
      <c r="BD188">
        <f t="shared" si="214"/>
        <v>8</v>
      </c>
      <c r="BE188">
        <f t="shared" si="215"/>
        <v>8</v>
      </c>
      <c r="BF188">
        <f t="shared" si="216"/>
        <v>8</v>
      </c>
      <c r="BG188">
        <f t="shared" si="217"/>
        <v>8</v>
      </c>
      <c r="BH188">
        <f t="shared" si="218"/>
        <v>8</v>
      </c>
      <c r="BI188">
        <f t="shared" si="219"/>
        <v>8</v>
      </c>
      <c r="BJ188">
        <v>97</v>
      </c>
      <c r="BK188" s="181">
        <f t="shared" si="228"/>
        <v>1387</v>
      </c>
      <c r="BL188" s="181">
        <f t="shared" si="228"/>
        <v>2010</v>
      </c>
      <c r="BM188" s="181">
        <f t="shared" si="228"/>
        <v>4940</v>
      </c>
      <c r="BN188" s="181">
        <f t="shared" si="228"/>
        <v>6621.0746268656712</v>
      </c>
      <c r="BO188"/>
    </row>
    <row r="189" spans="1:67">
      <c r="A189" s="4">
        <v>108</v>
      </c>
      <c r="B189" s="1">
        <f t="shared" si="133"/>
        <v>61.158782737208114</v>
      </c>
      <c r="C189" s="1">
        <f t="shared" si="128"/>
        <v>28.712309309719853</v>
      </c>
      <c r="D189" s="4">
        <v>101</v>
      </c>
      <c r="E189" s="167">
        <f t="shared" si="134"/>
        <v>19.168181818180969</v>
      </c>
      <c r="F189" s="167">
        <f t="shared" si="135"/>
        <v>34.299999999997084</v>
      </c>
      <c r="G189" s="167">
        <f t="shared" si="136"/>
        <v>922.72727272735324</v>
      </c>
      <c r="H189" s="167">
        <f t="shared" si="137"/>
        <v>248.36363636362046</v>
      </c>
      <c r="I189" s="167">
        <f t="shared" si="138"/>
        <v>24</v>
      </c>
      <c r="J189" s="167">
        <f t="shared" si="139"/>
        <v>24</v>
      </c>
      <c r="K189" s="167">
        <f t="shared" si="140"/>
        <v>24</v>
      </c>
      <c r="L189" s="167">
        <f t="shared" si="141"/>
        <v>34</v>
      </c>
      <c r="M189" s="167">
        <f t="shared" si="142"/>
        <v>24</v>
      </c>
      <c r="N189">
        <v>44</v>
      </c>
      <c r="O189" s="168">
        <f t="shared" si="143"/>
        <v>108.52916666666573</v>
      </c>
      <c r="P189" s="168">
        <f t="shared" si="167"/>
        <v>108.52916666666573</v>
      </c>
      <c r="Q189" s="167">
        <f t="shared" si="167"/>
        <v>108.52916666666573</v>
      </c>
      <c r="R189" s="99">
        <f t="shared" ref="R189:T189" si="240">R188+(R188-R187)</f>
        <v>675.00000000000307</v>
      </c>
      <c r="S189" s="99">
        <f t="shared" si="240"/>
        <v>661.99999999999409</v>
      </c>
      <c r="T189" s="99">
        <f t="shared" si="240"/>
        <v>649</v>
      </c>
      <c r="U189">
        <f t="shared" si="234"/>
        <v>27.332000000000004</v>
      </c>
      <c r="V189">
        <f t="shared" si="234"/>
        <v>82.992000000000019</v>
      </c>
      <c r="W189" s="156">
        <f t="shared" si="231"/>
        <v>527.87356416909427</v>
      </c>
      <c r="X189"/>
      <c r="Y189"/>
      <c r="Z189"/>
      <c r="AA189"/>
      <c r="AB189"/>
      <c r="AC189" s="167">
        <f t="shared" si="144"/>
        <v>12</v>
      </c>
      <c r="AD189" s="167">
        <f t="shared" si="145"/>
        <v>14</v>
      </c>
      <c r="AE189" s="167">
        <f>IF(AE188=AE172-1,AE188,AE188-1)</f>
        <v>13</v>
      </c>
      <c r="AF189" s="167">
        <f t="shared" si="147"/>
        <v>12</v>
      </c>
      <c r="AG189" s="167">
        <f t="shared" si="148"/>
        <v>11</v>
      </c>
      <c r="AH189" s="167">
        <f t="shared" si="149"/>
        <v>10</v>
      </c>
      <c r="AI189" s="167">
        <f t="shared" si="150"/>
        <v>10</v>
      </c>
      <c r="AJ189" s="167">
        <f t="shared" si="151"/>
        <v>9</v>
      </c>
      <c r="AK189" s="167">
        <f t="shared" si="152"/>
        <v>8</v>
      </c>
      <c r="AL189" s="167">
        <f t="shared" si="153"/>
        <v>8</v>
      </c>
      <c r="AM189" s="167">
        <f t="shared" si="203"/>
        <v>8</v>
      </c>
      <c r="AN189">
        <v>8</v>
      </c>
      <c r="AO189">
        <v>8</v>
      </c>
      <c r="AP189">
        <v>8</v>
      </c>
      <c r="AQ189">
        <f t="shared" si="155"/>
        <v>8</v>
      </c>
      <c r="AR189">
        <f t="shared" si="156"/>
        <v>8</v>
      </c>
      <c r="AS189">
        <f t="shared" si="157"/>
        <v>8</v>
      </c>
      <c r="AT189">
        <f t="shared" si="158"/>
        <v>8</v>
      </c>
      <c r="AU189">
        <f t="shared" si="159"/>
        <v>8</v>
      </c>
      <c r="AV189">
        <f t="shared" si="160"/>
        <v>8</v>
      </c>
      <c r="AW189">
        <f t="shared" si="161"/>
        <v>8</v>
      </c>
      <c r="AX189">
        <f t="shared" si="162"/>
        <v>8</v>
      </c>
      <c r="AY189">
        <f t="shared" si="163"/>
        <v>8</v>
      </c>
      <c r="AZ189">
        <f t="shared" si="210"/>
        <v>8</v>
      </c>
      <c r="BA189">
        <f t="shared" si="211"/>
        <v>8</v>
      </c>
      <c r="BB189">
        <f t="shared" si="212"/>
        <v>8</v>
      </c>
      <c r="BC189">
        <f t="shared" si="213"/>
        <v>8</v>
      </c>
      <c r="BD189">
        <f t="shared" si="214"/>
        <v>8</v>
      </c>
      <c r="BE189">
        <f t="shared" si="215"/>
        <v>8</v>
      </c>
      <c r="BF189">
        <f t="shared" si="216"/>
        <v>8</v>
      </c>
      <c r="BG189">
        <f t="shared" si="217"/>
        <v>8</v>
      </c>
      <c r="BH189">
        <f t="shared" si="218"/>
        <v>8</v>
      </c>
      <c r="BI189">
        <f t="shared" si="219"/>
        <v>8</v>
      </c>
      <c r="BJ189">
        <v>98</v>
      </c>
      <c r="BK189" s="181">
        <f t="shared" si="228"/>
        <v>1400</v>
      </c>
      <c r="BL189" s="181">
        <f t="shared" si="228"/>
        <v>2029</v>
      </c>
      <c r="BM189" s="181">
        <f t="shared" si="228"/>
        <v>4988</v>
      </c>
      <c r="BN189" s="181">
        <f t="shared" si="228"/>
        <v>6685.4089552238802</v>
      </c>
      <c r="BO189"/>
    </row>
    <row r="190" spans="1:67">
      <c r="A190" s="4">
        <v>109</v>
      </c>
      <c r="B190" s="1">
        <f t="shared" si="133"/>
        <v>61.725067762552634</v>
      </c>
      <c r="C190" s="1">
        <f t="shared" si="128"/>
        <v>28.978164025550594</v>
      </c>
      <c r="D190" s="4">
        <v>102</v>
      </c>
      <c r="E190" s="167">
        <f t="shared" si="134"/>
        <v>19.23181818181731</v>
      </c>
      <c r="F190" s="167">
        <f t="shared" si="135"/>
        <v>34.399999999997007</v>
      </c>
      <c r="G190" s="167">
        <f t="shared" si="136"/>
        <v>927.2727272728099</v>
      </c>
      <c r="H190" s="167">
        <f t="shared" si="137"/>
        <v>249.63636363634731</v>
      </c>
      <c r="I190" s="167">
        <f t="shared" si="138"/>
        <v>24</v>
      </c>
      <c r="J190" s="167">
        <f t="shared" si="139"/>
        <v>24</v>
      </c>
      <c r="K190" s="167">
        <f t="shared" si="140"/>
        <v>24</v>
      </c>
      <c r="L190" s="167">
        <f t="shared" si="141"/>
        <v>34</v>
      </c>
      <c r="M190" s="167">
        <f t="shared" si="142"/>
        <v>24</v>
      </c>
      <c r="N190">
        <v>44</v>
      </c>
      <c r="O190" s="168">
        <f t="shared" si="143"/>
        <v>109.52499999999904</v>
      </c>
      <c r="P190" s="168">
        <f t="shared" si="167"/>
        <v>109.52499999999904</v>
      </c>
      <c r="Q190" s="167">
        <f t="shared" si="167"/>
        <v>109.52499999999904</v>
      </c>
      <c r="R190" s="99">
        <f t="shared" ref="R190:T190" si="241">R189+(R189-R188)</f>
        <v>681.33333333333644</v>
      </c>
      <c r="S190" s="99">
        <f t="shared" si="241"/>
        <v>668.1666666666606</v>
      </c>
      <c r="T190" s="99">
        <f t="shared" si="241"/>
        <v>655</v>
      </c>
      <c r="U190">
        <f t="shared" si="234"/>
        <v>27.841000000000005</v>
      </c>
      <c r="V190">
        <f t="shared" si="234"/>
        <v>84.671000000000021</v>
      </c>
      <c r="W190" s="156">
        <f t="shared" si="231"/>
        <v>550.43085621250225</v>
      </c>
      <c r="X190"/>
      <c r="Y190"/>
      <c r="Z190"/>
      <c r="AA190"/>
      <c r="AB190"/>
      <c r="AC190" s="167">
        <f t="shared" si="144"/>
        <v>12</v>
      </c>
      <c r="AD190" s="167">
        <f t="shared" si="145"/>
        <v>14</v>
      </c>
      <c r="AE190" s="167">
        <f t="shared" si="202"/>
        <v>13</v>
      </c>
      <c r="AF190" s="167">
        <f t="shared" si="147"/>
        <v>12</v>
      </c>
      <c r="AG190" s="167">
        <f t="shared" si="148"/>
        <v>11</v>
      </c>
      <c r="AH190" s="167">
        <f t="shared" si="149"/>
        <v>10</v>
      </c>
      <c r="AI190" s="167">
        <f t="shared" si="150"/>
        <v>10</v>
      </c>
      <c r="AJ190" s="167">
        <f t="shared" si="151"/>
        <v>9</v>
      </c>
      <c r="AK190" s="167">
        <f t="shared" si="152"/>
        <v>8</v>
      </c>
      <c r="AL190" s="167">
        <f t="shared" si="153"/>
        <v>8</v>
      </c>
      <c r="AM190" s="167">
        <f t="shared" si="203"/>
        <v>8</v>
      </c>
      <c r="AN190">
        <v>8</v>
      </c>
      <c r="AO190">
        <v>8</v>
      </c>
      <c r="AP190">
        <v>8</v>
      </c>
      <c r="AQ190">
        <f t="shared" si="155"/>
        <v>8</v>
      </c>
      <c r="AR190">
        <f t="shared" si="156"/>
        <v>8</v>
      </c>
      <c r="AS190">
        <f t="shared" si="157"/>
        <v>8</v>
      </c>
      <c r="AT190">
        <f t="shared" si="158"/>
        <v>8</v>
      </c>
      <c r="AU190">
        <f t="shared" si="159"/>
        <v>8</v>
      </c>
      <c r="AV190">
        <f t="shared" si="160"/>
        <v>8</v>
      </c>
      <c r="AW190">
        <f t="shared" si="161"/>
        <v>8</v>
      </c>
      <c r="AX190">
        <f t="shared" si="162"/>
        <v>8</v>
      </c>
      <c r="AY190">
        <f t="shared" si="163"/>
        <v>8</v>
      </c>
      <c r="AZ190">
        <f t="shared" si="210"/>
        <v>8</v>
      </c>
      <c r="BA190">
        <f t="shared" si="211"/>
        <v>8</v>
      </c>
      <c r="BB190">
        <f t="shared" si="212"/>
        <v>8</v>
      </c>
      <c r="BC190">
        <f t="shared" si="213"/>
        <v>8</v>
      </c>
      <c r="BD190">
        <f t="shared" si="214"/>
        <v>8</v>
      </c>
      <c r="BE190">
        <f t="shared" si="215"/>
        <v>8</v>
      </c>
      <c r="BF190">
        <f t="shared" si="216"/>
        <v>8</v>
      </c>
      <c r="BG190">
        <f t="shared" si="217"/>
        <v>8</v>
      </c>
      <c r="BH190">
        <f t="shared" si="218"/>
        <v>8</v>
      </c>
      <c r="BI190">
        <f t="shared" si="219"/>
        <v>8</v>
      </c>
      <c r="BJ190">
        <v>99</v>
      </c>
      <c r="BK190" s="181">
        <f t="shared" si="228"/>
        <v>1413</v>
      </c>
      <c r="BL190" s="181">
        <f t="shared" si="228"/>
        <v>2048</v>
      </c>
      <c r="BM190" s="181">
        <f t="shared" si="228"/>
        <v>5036</v>
      </c>
      <c r="BN190" s="181">
        <f t="shared" si="228"/>
        <v>6749.7432835820891</v>
      </c>
      <c r="BO190"/>
    </row>
    <row r="191" spans="1:67">
      <c r="A191" s="4">
        <v>110</v>
      </c>
      <c r="B191" s="1">
        <f t="shared" si="133"/>
        <v>62.291352787897154</v>
      </c>
      <c r="C191" s="1">
        <f t="shared" si="128"/>
        <v>29.244018741381332</v>
      </c>
      <c r="D191" s="4">
        <v>103</v>
      </c>
      <c r="E191" s="167">
        <f t="shared" si="134"/>
        <v>19.295454545453651</v>
      </c>
      <c r="F191" s="167">
        <f t="shared" si="135"/>
        <v>34.49999999999693</v>
      </c>
      <c r="G191" s="167">
        <f t="shared" si="136"/>
        <v>931.81818181826657</v>
      </c>
      <c r="H191" s="167">
        <f t="shared" si="137"/>
        <v>250.90909090907417</v>
      </c>
      <c r="I191" s="167">
        <f t="shared" si="138"/>
        <v>24</v>
      </c>
      <c r="J191" s="167">
        <f t="shared" si="139"/>
        <v>24</v>
      </c>
      <c r="K191" s="167">
        <f t="shared" si="140"/>
        <v>24</v>
      </c>
      <c r="L191" s="167">
        <f t="shared" si="141"/>
        <v>34</v>
      </c>
      <c r="M191" s="167">
        <f t="shared" si="142"/>
        <v>24</v>
      </c>
      <c r="N191">
        <v>44</v>
      </c>
      <c r="O191" s="168">
        <f t="shared" si="143"/>
        <v>110.52083333333235</v>
      </c>
      <c r="P191" s="168">
        <f t="shared" si="167"/>
        <v>110.52083333333235</v>
      </c>
      <c r="Q191" s="167">
        <f t="shared" si="167"/>
        <v>110.52083333333235</v>
      </c>
      <c r="R191" s="99">
        <f t="shared" ref="R191:T191" si="242">R190+(R190-R189)</f>
        <v>687.66666666666981</v>
      </c>
      <c r="S191" s="99">
        <f t="shared" si="242"/>
        <v>674.33333333332712</v>
      </c>
      <c r="T191" s="99">
        <f t="shared" si="242"/>
        <v>661</v>
      </c>
      <c r="U191" s="156">
        <v>28.35</v>
      </c>
      <c r="V191" s="156">
        <v>86.35</v>
      </c>
      <c r="W191" s="156">
        <f t="shared" si="231"/>
        <v>550.43085621250225</v>
      </c>
      <c r="X191"/>
      <c r="Y191"/>
      <c r="Z191"/>
      <c r="AA191"/>
      <c r="AB191"/>
      <c r="AC191" s="167">
        <f t="shared" si="144"/>
        <v>12</v>
      </c>
      <c r="AD191" s="167">
        <f t="shared" si="145"/>
        <v>14</v>
      </c>
      <c r="AE191" s="167">
        <f t="shared" si="202"/>
        <v>13</v>
      </c>
      <c r="AF191" s="167">
        <f t="shared" si="147"/>
        <v>12</v>
      </c>
      <c r="AG191" s="167">
        <f t="shared" si="148"/>
        <v>11</v>
      </c>
      <c r="AH191" s="167">
        <f t="shared" si="149"/>
        <v>10</v>
      </c>
      <c r="AI191" s="167">
        <f t="shared" si="150"/>
        <v>10</v>
      </c>
      <c r="AJ191" s="167">
        <f t="shared" si="151"/>
        <v>9</v>
      </c>
      <c r="AK191" s="167">
        <f t="shared" si="152"/>
        <v>8</v>
      </c>
      <c r="AL191" s="167">
        <f t="shared" si="153"/>
        <v>8</v>
      </c>
      <c r="AM191" s="167">
        <f t="shared" si="203"/>
        <v>8</v>
      </c>
      <c r="AN191">
        <v>8</v>
      </c>
      <c r="AO191">
        <v>8</v>
      </c>
      <c r="AP191">
        <v>8</v>
      </c>
      <c r="AQ191">
        <f t="shared" si="155"/>
        <v>8</v>
      </c>
      <c r="AR191">
        <f t="shared" si="156"/>
        <v>8</v>
      </c>
      <c r="AS191">
        <f t="shared" si="157"/>
        <v>8</v>
      </c>
      <c r="AT191">
        <f t="shared" si="158"/>
        <v>8</v>
      </c>
      <c r="AU191">
        <f t="shared" si="159"/>
        <v>8</v>
      </c>
      <c r="AV191">
        <f t="shared" si="160"/>
        <v>8</v>
      </c>
      <c r="AW191">
        <f t="shared" si="161"/>
        <v>8</v>
      </c>
      <c r="AX191">
        <f t="shared" si="162"/>
        <v>8</v>
      </c>
      <c r="AY191">
        <f t="shared" si="163"/>
        <v>8</v>
      </c>
      <c r="AZ191">
        <f t="shared" si="210"/>
        <v>8</v>
      </c>
      <c r="BA191">
        <f t="shared" si="211"/>
        <v>8</v>
      </c>
      <c r="BB191">
        <f t="shared" si="212"/>
        <v>8</v>
      </c>
      <c r="BC191">
        <f t="shared" si="213"/>
        <v>8</v>
      </c>
      <c r="BD191">
        <f t="shared" si="214"/>
        <v>8</v>
      </c>
      <c r="BE191">
        <f t="shared" si="215"/>
        <v>8</v>
      </c>
      <c r="BF191">
        <f t="shared" si="216"/>
        <v>8</v>
      </c>
      <c r="BG191">
        <f t="shared" si="217"/>
        <v>8</v>
      </c>
      <c r="BH191">
        <f t="shared" si="218"/>
        <v>8</v>
      </c>
      <c r="BI191">
        <f t="shared" si="219"/>
        <v>8</v>
      </c>
      <c r="BJ191">
        <v>100</v>
      </c>
      <c r="BK191" s="181">
        <f t="shared" si="228"/>
        <v>1426</v>
      </c>
      <c r="BL191" s="181">
        <f t="shared" si="228"/>
        <v>2067</v>
      </c>
      <c r="BM191" s="181">
        <f t="shared" si="228"/>
        <v>5084</v>
      </c>
      <c r="BN191" s="181">
        <f t="shared" si="228"/>
        <v>6814.0776119402981</v>
      </c>
      <c r="BO191"/>
    </row>
  </sheetData>
  <sheetProtection sheet="1" objects="1" scenarios="1"/>
  <mergeCells count="28">
    <mergeCell ref="AT24:AU24"/>
    <mergeCell ref="AT25:AU25"/>
    <mergeCell ref="AT26:AU26"/>
    <mergeCell ref="AT27:AU27"/>
    <mergeCell ref="AT28:AU28"/>
    <mergeCell ref="AT19:AU19"/>
    <mergeCell ref="AT17:AU17"/>
    <mergeCell ref="AT12:AU12"/>
    <mergeCell ref="AT13:AU13"/>
    <mergeCell ref="AT14:AU14"/>
    <mergeCell ref="AT15:AU15"/>
    <mergeCell ref="AT16:AU16"/>
    <mergeCell ref="AT23:AU23"/>
    <mergeCell ref="AT1:AV1"/>
    <mergeCell ref="AT2:AV2"/>
    <mergeCell ref="AT3:AU3"/>
    <mergeCell ref="AT4:AU4"/>
    <mergeCell ref="AT5:AU5"/>
    <mergeCell ref="AT6:AU6"/>
    <mergeCell ref="AT18:AU18"/>
    <mergeCell ref="AT7:AU7"/>
    <mergeCell ref="AT8:AU8"/>
    <mergeCell ref="AT9:AU9"/>
    <mergeCell ref="AT10:AU10"/>
    <mergeCell ref="AT11:AU11"/>
    <mergeCell ref="AT22:AU22"/>
    <mergeCell ref="AT21:AU21"/>
    <mergeCell ref="AT20:AU20"/>
  </mergeCells>
  <phoneticPr fontId="26" type="noConversion"/>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07"/>
  <sheetViews>
    <sheetView topLeftCell="B73" workbookViewId="0">
      <selection activeCell="B79" sqref="B79"/>
    </sheetView>
  </sheetViews>
  <sheetFormatPr defaultRowHeight="14.4"/>
  <sheetData>
    <row r="4" spans="6:18">
      <c r="G4">
        <v>3.9370000000000002E-2</v>
      </c>
      <c r="H4" t="s">
        <v>684</v>
      </c>
      <c r="I4" t="s">
        <v>663</v>
      </c>
      <c r="K4" t="s">
        <v>685</v>
      </c>
      <c r="L4" t="s">
        <v>697</v>
      </c>
      <c r="N4" t="s">
        <v>690</v>
      </c>
      <c r="O4" t="s">
        <v>691</v>
      </c>
      <c r="Q4" t="s">
        <v>719</v>
      </c>
    </row>
    <row r="5" spans="6:18">
      <c r="F5">
        <v>0.5</v>
      </c>
      <c r="G5" t="s">
        <v>682</v>
      </c>
      <c r="H5">
        <v>24</v>
      </c>
      <c r="I5" s="148">
        <f>F5*G$70</f>
        <v>0</v>
      </c>
      <c r="J5" t="s">
        <v>683</v>
      </c>
      <c r="K5" t="s">
        <v>686</v>
      </c>
      <c r="L5" t="s">
        <v>687</v>
      </c>
      <c r="M5" t="s">
        <v>688</v>
      </c>
      <c r="N5" t="s">
        <v>689</v>
      </c>
      <c r="O5" t="s">
        <v>692</v>
      </c>
      <c r="Q5" t="s">
        <v>682</v>
      </c>
      <c r="R5" t="s">
        <v>723</v>
      </c>
    </row>
    <row r="6" spans="6:18">
      <c r="F6">
        <v>0.65</v>
      </c>
      <c r="G6" t="s">
        <v>682</v>
      </c>
      <c r="H6">
        <v>22</v>
      </c>
      <c r="I6" s="148">
        <f t="shared" ref="I6:I14" si="0">F6*G$70</f>
        <v>0</v>
      </c>
      <c r="J6" t="s">
        <v>683</v>
      </c>
      <c r="K6">
        <v>8</v>
      </c>
      <c r="L6">
        <v>0.1681</v>
      </c>
      <c r="M6">
        <v>4.2699999999999996</v>
      </c>
      <c r="N6">
        <v>6.8579999999999997</v>
      </c>
      <c r="O6">
        <v>33.481999999999999</v>
      </c>
      <c r="Q6">
        <f t="shared" ref="Q6:Q13" si="1">M6/M$14</f>
        <v>2.6472411655300681</v>
      </c>
      <c r="R6">
        <f t="shared" ref="R6:R13" si="2">N6/N$14</f>
        <v>2.647876447876448</v>
      </c>
    </row>
    <row r="7" spans="6:18">
      <c r="F7">
        <v>0.71</v>
      </c>
      <c r="G7" t="s">
        <v>682</v>
      </c>
      <c r="H7">
        <v>21</v>
      </c>
      <c r="I7" s="148">
        <f t="shared" si="0"/>
        <v>0</v>
      </c>
      <c r="J7" t="s">
        <v>683</v>
      </c>
      <c r="K7">
        <v>9</v>
      </c>
      <c r="L7">
        <v>0.1532</v>
      </c>
      <c r="M7">
        <v>3.891</v>
      </c>
      <c r="N7">
        <v>6.25</v>
      </c>
      <c r="O7">
        <v>30.513999999999999</v>
      </c>
      <c r="Q7">
        <f t="shared" si="1"/>
        <v>2.4122752634841911</v>
      </c>
      <c r="R7">
        <f t="shared" si="2"/>
        <v>2.4131274131274134</v>
      </c>
    </row>
    <row r="8" spans="6:18">
      <c r="F8">
        <v>0.8</v>
      </c>
      <c r="G8" t="s">
        <v>682</v>
      </c>
      <c r="H8">
        <v>20</v>
      </c>
      <c r="I8" s="148">
        <f t="shared" si="0"/>
        <v>0</v>
      </c>
      <c r="J8" t="s">
        <v>683</v>
      </c>
      <c r="K8">
        <v>10</v>
      </c>
      <c r="L8">
        <v>0.13819999999999999</v>
      </c>
      <c r="M8">
        <v>3.51</v>
      </c>
      <c r="N8">
        <v>5.6379999999999999</v>
      </c>
      <c r="O8">
        <v>27.527000000000001</v>
      </c>
      <c r="Q8">
        <f t="shared" si="1"/>
        <v>2.1760694358338499</v>
      </c>
      <c r="R8">
        <f t="shared" si="2"/>
        <v>2.1768339768339771</v>
      </c>
    </row>
    <row r="9" spans="6:18">
      <c r="F9">
        <v>0.92</v>
      </c>
      <c r="G9" t="s">
        <v>682</v>
      </c>
      <c r="H9">
        <v>19</v>
      </c>
      <c r="I9" s="148">
        <f t="shared" si="0"/>
        <v>0</v>
      </c>
      <c r="J9" t="s">
        <v>683</v>
      </c>
      <c r="K9">
        <v>11</v>
      </c>
      <c r="L9">
        <v>0.12330000000000001</v>
      </c>
      <c r="M9">
        <v>3.1320000000000001</v>
      </c>
      <c r="N9">
        <v>5.03</v>
      </c>
      <c r="O9">
        <v>24.559000000000001</v>
      </c>
      <c r="Q9">
        <f t="shared" si="1"/>
        <v>1.9417234965902046</v>
      </c>
      <c r="R9">
        <f t="shared" si="2"/>
        <v>1.9420849420849422</v>
      </c>
    </row>
    <row r="10" spans="6:18">
      <c r="F10">
        <v>1</v>
      </c>
      <c r="G10" t="s">
        <v>682</v>
      </c>
      <c r="H10">
        <v>18</v>
      </c>
      <c r="I10" s="148">
        <f t="shared" si="0"/>
        <v>0</v>
      </c>
      <c r="J10" t="s">
        <v>683</v>
      </c>
      <c r="K10">
        <v>12</v>
      </c>
      <c r="L10">
        <v>0.1084</v>
      </c>
      <c r="M10">
        <v>2.7530000000000001</v>
      </c>
      <c r="N10">
        <v>4.4219999999999997</v>
      </c>
      <c r="O10">
        <v>21.591000000000001</v>
      </c>
      <c r="Q10">
        <f t="shared" si="1"/>
        <v>1.7067575945443274</v>
      </c>
      <c r="R10">
        <f t="shared" si="2"/>
        <v>1.7073359073359073</v>
      </c>
    </row>
    <row r="11" spans="6:18">
      <c r="F11">
        <v>1.3</v>
      </c>
      <c r="G11" t="s">
        <v>682</v>
      </c>
      <c r="H11">
        <v>16</v>
      </c>
      <c r="I11" s="148">
        <f t="shared" si="0"/>
        <v>0</v>
      </c>
      <c r="J11" t="s">
        <v>683</v>
      </c>
      <c r="K11">
        <v>13</v>
      </c>
      <c r="L11">
        <v>9.3399999999999997E-2</v>
      </c>
      <c r="M11">
        <v>2.3719999999999999</v>
      </c>
      <c r="N11">
        <v>3.81</v>
      </c>
      <c r="O11">
        <v>18.603000000000002</v>
      </c>
      <c r="Q11">
        <f t="shared" si="1"/>
        <v>1.4705517668939863</v>
      </c>
      <c r="R11">
        <f t="shared" si="2"/>
        <v>1.4710424710424712</v>
      </c>
    </row>
    <row r="12" spans="6:18">
      <c r="F12">
        <v>1.63</v>
      </c>
      <c r="G12" t="s">
        <v>682</v>
      </c>
      <c r="H12">
        <v>14</v>
      </c>
      <c r="I12" s="148">
        <f t="shared" si="0"/>
        <v>0</v>
      </c>
      <c r="J12" t="s">
        <v>683</v>
      </c>
      <c r="K12">
        <v>14</v>
      </c>
      <c r="L12">
        <v>7.85E-2</v>
      </c>
      <c r="M12">
        <v>1.994</v>
      </c>
      <c r="N12">
        <v>3.202</v>
      </c>
      <c r="O12">
        <v>15.635999999999999</v>
      </c>
      <c r="Q12">
        <f t="shared" si="1"/>
        <v>1.2362058276503409</v>
      </c>
      <c r="R12">
        <f t="shared" si="2"/>
        <v>1.2362934362934364</v>
      </c>
    </row>
    <row r="13" spans="6:18">
      <c r="F13">
        <v>2.06</v>
      </c>
      <c r="G13" t="s">
        <v>682</v>
      </c>
      <c r="H13">
        <v>12</v>
      </c>
      <c r="I13" s="148">
        <f t="shared" si="0"/>
        <v>0</v>
      </c>
      <c r="J13" t="s">
        <v>683</v>
      </c>
      <c r="K13">
        <v>15</v>
      </c>
      <c r="L13">
        <v>7.0999999999999994E-2</v>
      </c>
      <c r="M13">
        <v>1.8029999999999999</v>
      </c>
      <c r="N13">
        <v>2.8959999999999999</v>
      </c>
      <c r="O13">
        <v>14.141999999999999</v>
      </c>
      <c r="Q13">
        <f t="shared" si="1"/>
        <v>1.1177929324240545</v>
      </c>
      <c r="R13">
        <f t="shared" si="2"/>
        <v>1.1181467181467182</v>
      </c>
    </row>
    <row r="14" spans="6:18">
      <c r="F14">
        <v>2.57</v>
      </c>
      <c r="G14" t="s">
        <v>682</v>
      </c>
      <c r="H14">
        <v>10</v>
      </c>
      <c r="I14" s="148">
        <f t="shared" si="0"/>
        <v>0</v>
      </c>
      <c r="J14" t="s">
        <v>683</v>
      </c>
      <c r="K14">
        <v>16</v>
      </c>
      <c r="L14">
        <v>6.3500000000000001E-2</v>
      </c>
      <c r="M14">
        <v>1.613</v>
      </c>
      <c r="N14">
        <v>2.59</v>
      </c>
      <c r="O14">
        <v>12.648</v>
      </c>
      <c r="Q14">
        <f>M14/M$14</f>
        <v>1</v>
      </c>
      <c r="R14">
        <f>N14/N$14</f>
        <v>1</v>
      </c>
    </row>
    <row r="15" spans="6:18">
      <c r="K15">
        <v>17</v>
      </c>
      <c r="L15">
        <v>5.7500000000000002E-2</v>
      </c>
      <c r="M15">
        <v>1.4610000000000001</v>
      </c>
      <c r="N15">
        <v>2.3460000000000001</v>
      </c>
      <c r="O15">
        <v>11.452999999999999</v>
      </c>
    </row>
    <row r="16" spans="6:18">
      <c r="K16">
        <v>18</v>
      </c>
      <c r="L16">
        <v>5.16E-2</v>
      </c>
      <c r="M16">
        <v>1.3109999999999999</v>
      </c>
      <c r="N16">
        <v>2.105</v>
      </c>
      <c r="O16">
        <v>10.278</v>
      </c>
    </row>
    <row r="17" spans="8:15">
      <c r="I17">
        <v>55</v>
      </c>
      <c r="K17">
        <v>19</v>
      </c>
      <c r="L17">
        <v>4.5600000000000002E-2</v>
      </c>
      <c r="M17">
        <v>1.1579999999999999</v>
      </c>
      <c r="N17">
        <v>1.86</v>
      </c>
      <c r="O17">
        <v>9.0830000000000002</v>
      </c>
    </row>
    <row r="18" spans="8:15">
      <c r="K18">
        <v>20</v>
      </c>
      <c r="L18">
        <v>3.9600000000000003E-2</v>
      </c>
      <c r="M18">
        <v>1.006</v>
      </c>
      <c r="N18">
        <v>1.615</v>
      </c>
      <c r="O18">
        <v>7.8879999999999999</v>
      </c>
    </row>
    <row r="19" spans="8:15">
      <c r="K19">
        <v>21</v>
      </c>
      <c r="L19">
        <v>3.6600000000000001E-2</v>
      </c>
      <c r="M19">
        <v>0.93</v>
      </c>
      <c r="N19">
        <v>1.4930000000000001</v>
      </c>
      <c r="O19">
        <v>7.29</v>
      </c>
    </row>
    <row r="20" spans="8:15">
      <c r="K20">
        <v>22</v>
      </c>
      <c r="L20">
        <v>3.3599999999999998E-2</v>
      </c>
      <c r="M20">
        <v>0.85299999999999998</v>
      </c>
      <c r="N20">
        <v>1.371</v>
      </c>
      <c r="O20">
        <v>6.6920000000000002</v>
      </c>
    </row>
    <row r="21" spans="8:15">
      <c r="K21">
        <v>23</v>
      </c>
      <c r="L21">
        <v>3.0599999999999999E-2</v>
      </c>
      <c r="M21">
        <v>0.77700000000000002</v>
      </c>
      <c r="N21">
        <v>1.248</v>
      </c>
      <c r="O21">
        <v>6.0949999999999998</v>
      </c>
    </row>
    <row r="22" spans="8:15">
      <c r="K22">
        <v>24</v>
      </c>
      <c r="L22">
        <v>2.76E-2</v>
      </c>
      <c r="M22">
        <v>0.70099999999999996</v>
      </c>
      <c r="N22">
        <v>1.1259999999999999</v>
      </c>
      <c r="O22">
        <v>5.4969999999999999</v>
      </c>
    </row>
    <row r="23" spans="8:15">
      <c r="K23">
        <v>25</v>
      </c>
      <c r="L23">
        <v>2.47E-2</v>
      </c>
      <c r="M23">
        <v>0.627</v>
      </c>
      <c r="N23">
        <v>1.008</v>
      </c>
      <c r="O23">
        <v>4.92</v>
      </c>
    </row>
    <row r="24" spans="8:15">
      <c r="K24">
        <v>26</v>
      </c>
      <c r="L24">
        <v>2.1700000000000001E-2</v>
      </c>
      <c r="M24">
        <v>0.55100000000000005</v>
      </c>
      <c r="N24">
        <v>0.88500000000000001</v>
      </c>
      <c r="O24">
        <v>4.3220000000000001</v>
      </c>
    </row>
    <row r="25" spans="8:15">
      <c r="K25">
        <v>27</v>
      </c>
      <c r="L25">
        <v>2.0199999999999999E-2</v>
      </c>
      <c r="M25">
        <v>0.51300000000000001</v>
      </c>
      <c r="N25">
        <v>0.82399999999999995</v>
      </c>
      <c r="O25">
        <v>4.0229999999999997</v>
      </c>
    </row>
    <row r="26" spans="8:15">
      <c r="K26">
        <v>28</v>
      </c>
      <c r="L26">
        <v>1.8700000000000001E-2</v>
      </c>
      <c r="M26">
        <v>0.47499999999999998</v>
      </c>
      <c r="N26">
        <v>0.76300000000000001</v>
      </c>
      <c r="O26">
        <v>3.7250000000000001</v>
      </c>
    </row>
    <row r="27" spans="8:15">
      <c r="K27">
        <v>29</v>
      </c>
      <c r="L27">
        <v>1.72E-2</v>
      </c>
      <c r="M27">
        <v>0.437</v>
      </c>
      <c r="N27">
        <v>0.70199999999999996</v>
      </c>
      <c r="O27">
        <v>3.4260000000000002</v>
      </c>
    </row>
    <row r="28" spans="8:15">
      <c r="K28">
        <v>30</v>
      </c>
      <c r="L28">
        <v>1.5699999999999999E-2</v>
      </c>
      <c r="M28">
        <v>0.39900000000000002</v>
      </c>
      <c r="N28">
        <v>0.64</v>
      </c>
      <c r="O28">
        <v>3.1269999999999998</v>
      </c>
    </row>
    <row r="29" spans="8:15">
      <c r="H29">
        <f>1/8</f>
        <v>0.125</v>
      </c>
      <c r="K29">
        <v>31</v>
      </c>
      <c r="L29">
        <v>1.4200000000000001E-2</v>
      </c>
      <c r="M29">
        <v>0.36099999999999999</v>
      </c>
      <c r="N29">
        <v>0.57899999999999996</v>
      </c>
      <c r="O29">
        <v>2.8279999999999998</v>
      </c>
    </row>
    <row r="30" spans="8:15">
      <c r="H30">
        <v>0.25</v>
      </c>
      <c r="K30">
        <v>32</v>
      </c>
      <c r="L30">
        <v>1.34E-2</v>
      </c>
      <c r="M30">
        <v>0.34</v>
      </c>
      <c r="N30">
        <v>0.54700000000000004</v>
      </c>
      <c r="O30">
        <v>2.669</v>
      </c>
    </row>
    <row r="32" spans="8:15">
      <c r="K32" t="s">
        <v>693</v>
      </c>
      <c r="L32" s="150" t="s">
        <v>696</v>
      </c>
    </row>
    <row r="33" spans="4:18" ht="31.2">
      <c r="D33" s="149" t="s">
        <v>694</v>
      </c>
    </row>
    <row r="35" spans="4:18">
      <c r="D35" t="s">
        <v>695</v>
      </c>
    </row>
    <row r="36" spans="4:18">
      <c r="L36" t="s">
        <v>697</v>
      </c>
      <c r="N36" t="s">
        <v>690</v>
      </c>
      <c r="O36" t="s">
        <v>691</v>
      </c>
    </row>
    <row r="37" spans="4:18">
      <c r="K37" t="s">
        <v>684</v>
      </c>
      <c r="L37" t="s">
        <v>687</v>
      </c>
      <c r="M37" t="s">
        <v>688</v>
      </c>
      <c r="N37" t="s">
        <v>689</v>
      </c>
      <c r="O37" t="s">
        <v>692</v>
      </c>
      <c r="Q37" t="s">
        <v>719</v>
      </c>
    </row>
    <row r="38" spans="4:18">
      <c r="K38">
        <v>3</v>
      </c>
      <c r="L38">
        <v>0.23910000000000001</v>
      </c>
      <c r="M38">
        <v>6.0730000000000004</v>
      </c>
      <c r="N38">
        <v>9.7539999999999996</v>
      </c>
      <c r="O38">
        <v>47.624000000000002</v>
      </c>
      <c r="Q38" t="s">
        <v>682</v>
      </c>
      <c r="R38" t="s">
        <v>723</v>
      </c>
    </row>
    <row r="39" spans="4:18">
      <c r="K39">
        <v>4</v>
      </c>
      <c r="L39">
        <v>0.22420000000000001</v>
      </c>
      <c r="M39">
        <v>5.6950000000000003</v>
      </c>
      <c r="N39">
        <v>9.1460000000000008</v>
      </c>
      <c r="O39">
        <v>44.655999999999999</v>
      </c>
    </row>
    <row r="40" spans="4:18">
      <c r="K40">
        <v>5</v>
      </c>
      <c r="L40">
        <v>0.2092</v>
      </c>
      <c r="M40">
        <v>5.3140000000000001</v>
      </c>
      <c r="N40">
        <v>8.5340000000000007</v>
      </c>
      <c r="O40">
        <v>41.667999999999999</v>
      </c>
      <c r="Q40">
        <f>M40/M$51</f>
        <v>3.4983541803818303</v>
      </c>
      <c r="R40">
        <f t="shared" ref="R40:R55" si="3">N40/N$51</f>
        <v>3.4975409836065579</v>
      </c>
    </row>
    <row r="41" spans="4:18">
      <c r="K41">
        <v>6</v>
      </c>
      <c r="L41">
        <v>0.1943</v>
      </c>
      <c r="M41">
        <v>4.9349999999999996</v>
      </c>
      <c r="N41">
        <v>7.9269999999999996</v>
      </c>
      <c r="O41">
        <v>38.701000000000001</v>
      </c>
      <c r="Q41">
        <f t="shared" ref="Q41:Q55" si="4">M41/M$51</f>
        <v>3.2488479262672811</v>
      </c>
      <c r="R41">
        <f t="shared" si="3"/>
        <v>3.2487704918032785</v>
      </c>
    </row>
    <row r="42" spans="4:18">
      <c r="K42">
        <v>7</v>
      </c>
      <c r="L42">
        <v>0.17929999999999999</v>
      </c>
      <c r="M42">
        <v>4.5540000000000003</v>
      </c>
      <c r="N42">
        <v>7.3150000000000004</v>
      </c>
      <c r="O42">
        <v>35.713000000000001</v>
      </c>
      <c r="Q42">
        <f t="shared" si="4"/>
        <v>2.9980250164581967</v>
      </c>
      <c r="R42">
        <f t="shared" si="3"/>
        <v>2.9979508196721314</v>
      </c>
    </row>
    <row r="43" spans="4:18">
      <c r="K43">
        <v>8</v>
      </c>
      <c r="L43">
        <v>0.16439999999999999</v>
      </c>
      <c r="M43">
        <v>4.1760000000000002</v>
      </c>
      <c r="N43">
        <v>6.7069999999999999</v>
      </c>
      <c r="O43">
        <v>32.744999999999997</v>
      </c>
      <c r="Q43">
        <f t="shared" si="4"/>
        <v>2.7491770901909152</v>
      </c>
      <c r="R43">
        <f t="shared" si="3"/>
        <v>2.7487704918032785</v>
      </c>
    </row>
    <row r="44" spans="4:18">
      <c r="K44">
        <v>9</v>
      </c>
      <c r="L44">
        <v>0.14949999999999999</v>
      </c>
      <c r="M44">
        <v>3.7970000000000002</v>
      </c>
      <c r="N44">
        <v>6.0990000000000002</v>
      </c>
      <c r="O44">
        <v>29.777000000000001</v>
      </c>
      <c r="Q44">
        <f t="shared" si="4"/>
        <v>2.4996708360763664</v>
      </c>
      <c r="R44">
        <f t="shared" si="3"/>
        <v>2.4995901639344265</v>
      </c>
    </row>
    <row r="45" spans="4:18">
      <c r="K45">
        <v>10</v>
      </c>
      <c r="L45">
        <v>0.13450000000000001</v>
      </c>
      <c r="M45">
        <v>3.4159999999999999</v>
      </c>
      <c r="N45">
        <v>5.4870000000000001</v>
      </c>
      <c r="O45">
        <v>26.79</v>
      </c>
      <c r="Q45">
        <f t="shared" si="4"/>
        <v>2.2488479262672811</v>
      </c>
      <c r="R45">
        <f t="shared" si="3"/>
        <v>2.2487704918032789</v>
      </c>
    </row>
    <row r="46" spans="4:18">
      <c r="K46">
        <v>11</v>
      </c>
      <c r="L46">
        <v>0.1196</v>
      </c>
      <c r="M46">
        <v>3.0379999999999998</v>
      </c>
      <c r="N46">
        <v>4.8789999999999996</v>
      </c>
      <c r="O46">
        <v>23.821999999999999</v>
      </c>
      <c r="Q46">
        <f t="shared" si="4"/>
        <v>2</v>
      </c>
      <c r="R46">
        <f t="shared" si="3"/>
        <v>1.999590163934426</v>
      </c>
    </row>
    <row r="47" spans="4:18">
      <c r="K47">
        <v>12</v>
      </c>
      <c r="L47">
        <v>0.1046</v>
      </c>
      <c r="M47">
        <v>2.657</v>
      </c>
      <c r="N47">
        <v>4.2670000000000003</v>
      </c>
      <c r="O47">
        <v>20.834</v>
      </c>
      <c r="Q47">
        <f t="shared" si="4"/>
        <v>1.7491770901909152</v>
      </c>
      <c r="R47">
        <f t="shared" si="3"/>
        <v>1.7487704918032789</v>
      </c>
    </row>
    <row r="48" spans="4:18">
      <c r="K48">
        <v>13</v>
      </c>
      <c r="L48">
        <v>8.9700000000000002E-2</v>
      </c>
      <c r="M48">
        <v>2.278</v>
      </c>
      <c r="N48">
        <v>3.6589999999999998</v>
      </c>
      <c r="O48">
        <v>17.866</v>
      </c>
      <c r="Q48">
        <f t="shared" si="4"/>
        <v>1.4996708360763662</v>
      </c>
      <c r="R48">
        <f t="shared" si="3"/>
        <v>1.4995901639344262</v>
      </c>
    </row>
    <row r="49" spans="11:19">
      <c r="K49">
        <v>14</v>
      </c>
      <c r="L49">
        <v>7.4700000000000003E-2</v>
      </c>
      <c r="M49">
        <v>1.897</v>
      </c>
      <c r="N49">
        <v>3.0470000000000002</v>
      </c>
      <c r="O49">
        <v>14.879</v>
      </c>
      <c r="Q49">
        <f t="shared" si="4"/>
        <v>1.2488479262672811</v>
      </c>
      <c r="R49">
        <f t="shared" si="3"/>
        <v>1.2487704918032787</v>
      </c>
    </row>
    <row r="50" spans="11:19">
      <c r="K50">
        <v>15</v>
      </c>
      <c r="L50">
        <v>6.7299999999999999E-2</v>
      </c>
      <c r="M50">
        <v>1.7090000000000001</v>
      </c>
      <c r="N50">
        <v>2.746</v>
      </c>
      <c r="O50">
        <v>13.404999999999999</v>
      </c>
      <c r="Q50">
        <f t="shared" si="4"/>
        <v>1.1250822909809086</v>
      </c>
      <c r="R50">
        <f t="shared" si="3"/>
        <v>1.1254098360655738</v>
      </c>
    </row>
    <row r="51" spans="11:19">
      <c r="K51">
        <v>16</v>
      </c>
      <c r="L51">
        <v>5.9799999999999999E-2</v>
      </c>
      <c r="M51">
        <v>1.5189999999999999</v>
      </c>
      <c r="N51">
        <v>2.44</v>
      </c>
      <c r="O51">
        <v>11.911</v>
      </c>
      <c r="Q51">
        <f t="shared" si="4"/>
        <v>1</v>
      </c>
      <c r="R51">
        <f>N51/N$51</f>
        <v>1</v>
      </c>
    </row>
    <row r="52" spans="11:19">
      <c r="K52">
        <v>17</v>
      </c>
      <c r="L52">
        <v>5.3800000000000001E-2</v>
      </c>
      <c r="M52">
        <v>1.367</v>
      </c>
      <c r="N52">
        <v>2.1949999999999998</v>
      </c>
      <c r="O52">
        <v>10.715999999999999</v>
      </c>
      <c r="Q52">
        <f t="shared" si="4"/>
        <v>0.89993416721527331</v>
      </c>
      <c r="R52">
        <f t="shared" si="3"/>
        <v>0.89959016393442615</v>
      </c>
      <c r="S52">
        <v>1.71</v>
      </c>
    </row>
    <row r="53" spans="11:19">
      <c r="K53">
        <v>18</v>
      </c>
      <c r="L53">
        <v>4.7800000000000002E-2</v>
      </c>
      <c r="M53">
        <v>1.214</v>
      </c>
      <c r="N53">
        <v>1.95</v>
      </c>
      <c r="O53">
        <v>9.5210000000000008</v>
      </c>
      <c r="Q53">
        <f t="shared" si="4"/>
        <v>0.79921000658327845</v>
      </c>
      <c r="R53">
        <f t="shared" si="3"/>
        <v>0.79918032786885251</v>
      </c>
      <c r="S53">
        <v>2.8</v>
      </c>
    </row>
    <row r="54" spans="11:19">
      <c r="K54">
        <v>19</v>
      </c>
      <c r="L54">
        <v>4.1799999999999997E-2</v>
      </c>
      <c r="M54">
        <v>1.0620000000000001</v>
      </c>
      <c r="N54">
        <v>1.7050000000000001</v>
      </c>
      <c r="O54">
        <v>8.3260000000000005</v>
      </c>
      <c r="Q54">
        <f t="shared" si="4"/>
        <v>0.69914417379855176</v>
      </c>
      <c r="R54">
        <f t="shared" si="3"/>
        <v>0.69877049180327877</v>
      </c>
      <c r="S54">
        <f>S52/S53</f>
        <v>0.61071428571428577</v>
      </c>
    </row>
    <row r="55" spans="11:19">
      <c r="K55">
        <v>20</v>
      </c>
      <c r="L55">
        <v>3.5900000000000001E-2</v>
      </c>
      <c r="M55">
        <v>0.91200000000000003</v>
      </c>
      <c r="N55">
        <v>1.4650000000000001</v>
      </c>
      <c r="O55">
        <v>7.1509999999999998</v>
      </c>
      <c r="Q55">
        <f t="shared" si="4"/>
        <v>0.60039499670836083</v>
      </c>
      <c r="R55">
        <f t="shared" si="3"/>
        <v>0.60040983606557385</v>
      </c>
    </row>
    <row r="56" spans="11:19">
      <c r="K56">
        <v>21</v>
      </c>
      <c r="L56">
        <v>3.2899999999999999E-2</v>
      </c>
      <c r="M56">
        <v>0.83599999999999997</v>
      </c>
      <c r="N56">
        <v>1.3420000000000001</v>
      </c>
      <c r="O56">
        <v>6.5529999999999999</v>
      </c>
    </row>
    <row r="57" spans="11:19">
      <c r="K57">
        <v>22</v>
      </c>
      <c r="L57">
        <v>2.9899999999999999E-2</v>
      </c>
      <c r="M57">
        <v>0.75900000000000001</v>
      </c>
      <c r="N57">
        <v>1.22</v>
      </c>
      <c r="O57">
        <v>5.9550000000000001</v>
      </c>
    </row>
    <row r="58" spans="11:19">
      <c r="K58">
        <v>23</v>
      </c>
      <c r="L58">
        <v>2.69E-2</v>
      </c>
      <c r="M58">
        <v>0.68300000000000005</v>
      </c>
      <c r="N58">
        <v>1.097</v>
      </c>
      <c r="O58">
        <v>5.3579999999999997</v>
      </c>
    </row>
    <row r="59" spans="11:19">
      <c r="K59">
        <v>24</v>
      </c>
      <c r="L59">
        <v>2.3900000000000001E-2</v>
      </c>
      <c r="M59">
        <v>0.60699999999999998</v>
      </c>
      <c r="N59">
        <v>0.97499999999999998</v>
      </c>
      <c r="O59">
        <v>4.76</v>
      </c>
    </row>
    <row r="60" spans="11:19">
      <c r="K60">
        <v>25</v>
      </c>
      <c r="L60">
        <v>2.0899999999999998E-2</v>
      </c>
      <c r="M60">
        <v>0.53100000000000003</v>
      </c>
      <c r="N60">
        <v>0.85299999999999998</v>
      </c>
      <c r="O60">
        <v>4.1630000000000003</v>
      </c>
    </row>
    <row r="61" spans="11:19">
      <c r="K61">
        <v>26</v>
      </c>
      <c r="L61">
        <v>1.7899999999999999E-2</v>
      </c>
      <c r="M61">
        <v>0.45500000000000002</v>
      </c>
      <c r="N61">
        <v>0.73</v>
      </c>
      <c r="O61">
        <v>3.5649999999999999</v>
      </c>
    </row>
    <row r="62" spans="11:19">
      <c r="K62">
        <v>27</v>
      </c>
      <c r="L62">
        <v>1.6400000000000001E-2</v>
      </c>
      <c r="M62">
        <v>0.41699999999999998</v>
      </c>
      <c r="N62">
        <v>0.66900000000000004</v>
      </c>
      <c r="O62">
        <v>3.2669999999999999</v>
      </c>
    </row>
    <row r="63" spans="11:19">
      <c r="K63">
        <v>28</v>
      </c>
      <c r="L63">
        <v>1.49E-2</v>
      </c>
      <c r="M63">
        <v>0.378</v>
      </c>
      <c r="N63">
        <v>0.60799999999999998</v>
      </c>
      <c r="O63">
        <v>2.968</v>
      </c>
    </row>
    <row r="64" spans="11:19">
      <c r="K64">
        <v>29</v>
      </c>
      <c r="L64">
        <v>1.35E-2</v>
      </c>
      <c r="M64">
        <v>0.34300000000000003</v>
      </c>
      <c r="N64">
        <v>0.55100000000000005</v>
      </c>
      <c r="O64">
        <v>2.6890000000000001</v>
      </c>
    </row>
    <row r="65" spans="2:15">
      <c r="K65">
        <v>30</v>
      </c>
      <c r="L65">
        <v>1.2E-2</v>
      </c>
      <c r="M65">
        <v>0.30499999999999999</v>
      </c>
      <c r="N65">
        <v>0.49</v>
      </c>
      <c r="O65">
        <v>2.39</v>
      </c>
    </row>
    <row r="66" spans="2:15">
      <c r="K66">
        <v>31</v>
      </c>
      <c r="L66">
        <v>1.0500000000000001E-2</v>
      </c>
      <c r="M66">
        <v>0.26700000000000002</v>
      </c>
      <c r="N66">
        <v>0.42799999999999999</v>
      </c>
      <c r="O66">
        <v>2.0910000000000002</v>
      </c>
    </row>
    <row r="67" spans="2:15">
      <c r="K67">
        <v>32</v>
      </c>
      <c r="L67">
        <v>9.7000000000000003E-3</v>
      </c>
      <c r="M67">
        <v>0.246</v>
      </c>
      <c r="N67">
        <v>0.39600000000000002</v>
      </c>
      <c r="O67">
        <v>1.9319999999999999</v>
      </c>
    </row>
    <row r="68" spans="2:15">
      <c r="K68">
        <v>33</v>
      </c>
      <c r="L68">
        <v>8.9999999999999993E-3</v>
      </c>
      <c r="M68">
        <v>0.22900000000000001</v>
      </c>
      <c r="N68">
        <v>0.36699999999999999</v>
      </c>
      <c r="O68">
        <v>1.7929999999999999</v>
      </c>
    </row>
    <row r="69" spans="2:15">
      <c r="K69">
        <v>34</v>
      </c>
      <c r="L69">
        <v>8.2000000000000007E-3</v>
      </c>
      <c r="M69">
        <v>0.20799999999999999</v>
      </c>
      <c r="N69">
        <v>0.33500000000000002</v>
      </c>
      <c r="O69">
        <v>1.633</v>
      </c>
    </row>
    <row r="70" spans="2:15">
      <c r="K70">
        <v>35</v>
      </c>
      <c r="L70">
        <v>7.4999999999999997E-3</v>
      </c>
      <c r="M70">
        <v>0.191</v>
      </c>
      <c r="N70">
        <v>0.30599999999999999</v>
      </c>
      <c r="O70">
        <v>1.494</v>
      </c>
    </row>
    <row r="71" spans="2:15">
      <c r="K71">
        <v>36</v>
      </c>
      <c r="L71">
        <v>6.7000000000000002E-3</v>
      </c>
      <c r="M71">
        <v>0.17</v>
      </c>
      <c r="N71">
        <v>0.27300000000000002</v>
      </c>
      <c r="O71">
        <v>1.335</v>
      </c>
    </row>
    <row r="72" spans="2:15">
      <c r="K72">
        <v>37</v>
      </c>
      <c r="L72">
        <v>6.4000000000000003E-3</v>
      </c>
      <c r="M72">
        <v>0.16300000000000001</v>
      </c>
      <c r="N72">
        <v>0.26100000000000001</v>
      </c>
      <c r="O72">
        <v>1.2749999999999999</v>
      </c>
    </row>
    <row r="73" spans="2:15">
      <c r="K73">
        <v>38</v>
      </c>
      <c r="L73">
        <v>6.0000000000000001E-3</v>
      </c>
      <c r="M73">
        <v>0.152</v>
      </c>
      <c r="N73">
        <v>0.245</v>
      </c>
      <c r="O73">
        <v>1.1950000000000001</v>
      </c>
    </row>
    <row r="76" spans="2:15" ht="33.6">
      <c r="B76" s="151" t="s">
        <v>724</v>
      </c>
    </row>
    <row r="77" spans="2:15">
      <c r="B77" t="s">
        <v>725</v>
      </c>
    </row>
    <row r="78" spans="2:15">
      <c r="B78" t="s">
        <v>726</v>
      </c>
    </row>
    <row r="79" spans="2:15">
      <c r="B79" t="s">
        <v>727</v>
      </c>
    </row>
    <row r="80" spans="2:15">
      <c r="B80" s="1" t="s">
        <v>728</v>
      </c>
      <c r="C80" s="1"/>
      <c r="D80" s="1"/>
      <c r="E80" s="1"/>
      <c r="F80" s="1"/>
      <c r="G80" s="1"/>
      <c r="H80" s="1"/>
      <c r="I80" s="1"/>
    </row>
    <row r="81" spans="2:14">
      <c r="B81" t="s">
        <v>729</v>
      </c>
    </row>
    <row r="82" spans="2:14">
      <c r="B82" t="s">
        <v>730</v>
      </c>
    </row>
    <row r="85" spans="2:14">
      <c r="B85" t="s">
        <v>62</v>
      </c>
    </row>
    <row r="86" spans="2:14">
      <c r="B86" t="s">
        <v>731</v>
      </c>
      <c r="C86" t="s">
        <v>732</v>
      </c>
      <c r="D86" t="s">
        <v>733</v>
      </c>
      <c r="E86" t="s">
        <v>734</v>
      </c>
      <c r="F86" t="s">
        <v>735</v>
      </c>
      <c r="G86" t="s">
        <v>736</v>
      </c>
      <c r="H86" t="s">
        <v>737</v>
      </c>
      <c r="I86" t="s">
        <v>738</v>
      </c>
      <c r="J86" t="s">
        <v>739</v>
      </c>
      <c r="K86" t="s">
        <v>740</v>
      </c>
      <c r="L86" t="s">
        <v>741</v>
      </c>
      <c r="M86" t="s">
        <v>742</v>
      </c>
      <c r="N86" t="s">
        <v>743</v>
      </c>
    </row>
    <row r="87" spans="2:14">
      <c r="B87">
        <v>1</v>
      </c>
      <c r="C87">
        <v>19</v>
      </c>
      <c r="D87">
        <v>19</v>
      </c>
      <c r="E87">
        <v>19</v>
      </c>
      <c r="F87">
        <v>19</v>
      </c>
      <c r="G87">
        <v>19</v>
      </c>
      <c r="H87">
        <v>19</v>
      </c>
      <c r="I87">
        <v>19</v>
      </c>
      <c r="J87">
        <v>19</v>
      </c>
      <c r="K87">
        <v>17</v>
      </c>
      <c r="L87">
        <v>17</v>
      </c>
      <c r="M87">
        <v>15</v>
      </c>
      <c r="N87">
        <v>14</v>
      </c>
    </row>
    <row r="88" spans="2:14">
      <c r="B88">
        <v>2</v>
      </c>
      <c r="C88">
        <v>19</v>
      </c>
      <c r="D88">
        <v>19</v>
      </c>
      <c r="E88">
        <v>19</v>
      </c>
      <c r="F88">
        <v>19</v>
      </c>
      <c r="G88">
        <v>19</v>
      </c>
      <c r="H88">
        <v>19</v>
      </c>
      <c r="I88">
        <v>19</v>
      </c>
      <c r="J88">
        <v>19</v>
      </c>
      <c r="K88">
        <v>17</v>
      </c>
      <c r="L88">
        <v>17</v>
      </c>
      <c r="M88">
        <v>17</v>
      </c>
      <c r="N88">
        <v>17</v>
      </c>
    </row>
    <row r="89" spans="2:14">
      <c r="B89">
        <v>3</v>
      </c>
      <c r="C89">
        <v>19</v>
      </c>
      <c r="D89">
        <v>19</v>
      </c>
      <c r="E89">
        <v>19</v>
      </c>
      <c r="F89">
        <v>19</v>
      </c>
      <c r="G89">
        <v>19</v>
      </c>
      <c r="H89">
        <v>18</v>
      </c>
      <c r="I89">
        <v>18</v>
      </c>
      <c r="J89">
        <v>18</v>
      </c>
      <c r="K89">
        <v>17</v>
      </c>
      <c r="L89">
        <v>17</v>
      </c>
      <c r="M89">
        <v>17</v>
      </c>
      <c r="N89">
        <v>17</v>
      </c>
    </row>
    <row r="90" spans="2:14">
      <c r="B90">
        <v>4</v>
      </c>
      <c r="C90">
        <v>18</v>
      </c>
      <c r="D90">
        <v>18</v>
      </c>
      <c r="E90">
        <v>18</v>
      </c>
      <c r="F90">
        <v>17</v>
      </c>
      <c r="G90">
        <v>17</v>
      </c>
      <c r="H90">
        <v>17</v>
      </c>
      <c r="I90">
        <v>17</v>
      </c>
      <c r="J90">
        <v>17</v>
      </c>
      <c r="K90">
        <v>15</v>
      </c>
      <c r="L90">
        <v>15</v>
      </c>
      <c r="M90">
        <v>15</v>
      </c>
      <c r="N90">
        <v>15</v>
      </c>
    </row>
    <row r="91" spans="2:14">
      <c r="B91">
        <v>5</v>
      </c>
      <c r="C91">
        <v>17</v>
      </c>
      <c r="D91">
        <v>17</v>
      </c>
      <c r="E91">
        <v>17</v>
      </c>
      <c r="F91">
        <v>15</v>
      </c>
      <c r="G91">
        <v>15</v>
      </c>
      <c r="H91">
        <v>15</v>
      </c>
      <c r="I91">
        <v>15</v>
      </c>
      <c r="J91">
        <v>15</v>
      </c>
      <c r="K91">
        <v>14</v>
      </c>
      <c r="L91">
        <v>14</v>
      </c>
      <c r="M91">
        <v>14</v>
      </c>
      <c r="N91">
        <v>14</v>
      </c>
    </row>
    <row r="92" spans="2:14">
      <c r="B92">
        <v>6</v>
      </c>
      <c r="C92">
        <v>17</v>
      </c>
      <c r="D92">
        <v>15</v>
      </c>
      <c r="E92">
        <v>15</v>
      </c>
      <c r="F92">
        <v>15</v>
      </c>
      <c r="G92">
        <v>14</v>
      </c>
      <c r="H92">
        <v>14</v>
      </c>
      <c r="I92">
        <v>14</v>
      </c>
      <c r="J92">
        <v>14</v>
      </c>
      <c r="K92">
        <v>14</v>
      </c>
      <c r="L92">
        <v>14</v>
      </c>
      <c r="M92">
        <v>13</v>
      </c>
      <c r="N92">
        <v>13</v>
      </c>
    </row>
    <row r="93" spans="2:14">
      <c r="B93">
        <v>7</v>
      </c>
      <c r="C93">
        <v>15</v>
      </c>
      <c r="D93">
        <v>15</v>
      </c>
      <c r="E93">
        <v>14</v>
      </c>
      <c r="F93">
        <v>14</v>
      </c>
      <c r="G93">
        <v>14</v>
      </c>
      <c r="H93">
        <v>14</v>
      </c>
      <c r="I93">
        <v>14</v>
      </c>
      <c r="J93">
        <v>14</v>
      </c>
      <c r="K93">
        <v>13</v>
      </c>
      <c r="L93">
        <v>13</v>
      </c>
      <c r="M93">
        <v>13</v>
      </c>
      <c r="N93">
        <v>13</v>
      </c>
    </row>
    <row r="94" spans="2:14">
      <c r="B94">
        <v>8</v>
      </c>
      <c r="C94">
        <v>14</v>
      </c>
      <c r="D94">
        <v>14</v>
      </c>
      <c r="E94">
        <v>14</v>
      </c>
      <c r="F94">
        <v>13</v>
      </c>
      <c r="G94">
        <v>13</v>
      </c>
      <c r="H94">
        <v>13</v>
      </c>
      <c r="I94">
        <v>13</v>
      </c>
      <c r="J94">
        <v>13</v>
      </c>
      <c r="K94">
        <v>12</v>
      </c>
      <c r="L94">
        <v>12</v>
      </c>
      <c r="M94">
        <v>12</v>
      </c>
      <c r="N94">
        <v>12</v>
      </c>
    </row>
    <row r="95" spans="2:14">
      <c r="B95">
        <v>9</v>
      </c>
      <c r="C95">
        <v>13</v>
      </c>
      <c r="D95">
        <v>14</v>
      </c>
      <c r="E95">
        <v>13</v>
      </c>
      <c r="F95">
        <v>13</v>
      </c>
      <c r="G95">
        <v>13</v>
      </c>
      <c r="H95">
        <v>12</v>
      </c>
      <c r="I95">
        <v>12</v>
      </c>
      <c r="J95">
        <v>12</v>
      </c>
      <c r="K95">
        <v>12</v>
      </c>
      <c r="L95">
        <v>12</v>
      </c>
      <c r="M95">
        <v>11</v>
      </c>
      <c r="N95">
        <v>11</v>
      </c>
    </row>
    <row r="96" spans="2:14">
      <c r="B96">
        <v>10</v>
      </c>
      <c r="C96">
        <v>12</v>
      </c>
      <c r="D96">
        <v>13</v>
      </c>
      <c r="E96">
        <v>13</v>
      </c>
      <c r="F96">
        <v>12</v>
      </c>
      <c r="G96">
        <v>12</v>
      </c>
      <c r="H96">
        <v>12</v>
      </c>
      <c r="I96">
        <v>12</v>
      </c>
      <c r="J96">
        <v>12</v>
      </c>
      <c r="K96">
        <v>11</v>
      </c>
      <c r="L96">
        <v>11</v>
      </c>
      <c r="M96">
        <v>11</v>
      </c>
      <c r="N96">
        <v>11</v>
      </c>
    </row>
    <row r="97" spans="2:14">
      <c r="B97">
        <v>11</v>
      </c>
      <c r="C97" t="s">
        <v>744</v>
      </c>
      <c r="D97">
        <v>12</v>
      </c>
      <c r="E97">
        <v>12</v>
      </c>
      <c r="F97">
        <v>12</v>
      </c>
      <c r="G97">
        <v>12</v>
      </c>
      <c r="H97">
        <v>11</v>
      </c>
      <c r="I97">
        <v>11</v>
      </c>
      <c r="J97">
        <v>11</v>
      </c>
      <c r="K97">
        <v>11</v>
      </c>
      <c r="L97">
        <v>11</v>
      </c>
      <c r="M97">
        <v>10</v>
      </c>
      <c r="N97">
        <v>10</v>
      </c>
    </row>
    <row r="98" spans="2:14">
      <c r="B98">
        <v>12</v>
      </c>
      <c r="C98" t="s">
        <v>744</v>
      </c>
      <c r="D98">
        <v>12</v>
      </c>
      <c r="E98">
        <v>12</v>
      </c>
      <c r="F98">
        <v>11</v>
      </c>
      <c r="G98">
        <v>11</v>
      </c>
      <c r="H98">
        <v>11</v>
      </c>
      <c r="I98">
        <v>11</v>
      </c>
      <c r="J98">
        <v>10</v>
      </c>
      <c r="K98">
        <v>10</v>
      </c>
      <c r="L98">
        <v>10</v>
      </c>
      <c r="M98">
        <v>8</v>
      </c>
      <c r="N98">
        <v>8</v>
      </c>
    </row>
    <row r="99" spans="2:14">
      <c r="B99">
        <v>13</v>
      </c>
      <c r="C99" t="s">
        <v>744</v>
      </c>
      <c r="D99" t="s">
        <v>744</v>
      </c>
      <c r="E99" t="s">
        <v>744</v>
      </c>
      <c r="F99">
        <v>10</v>
      </c>
      <c r="G99">
        <v>10</v>
      </c>
      <c r="H99">
        <v>10</v>
      </c>
      <c r="I99">
        <v>10</v>
      </c>
      <c r="J99">
        <v>10</v>
      </c>
      <c r="K99">
        <v>10</v>
      </c>
      <c r="L99">
        <v>8</v>
      </c>
      <c r="M99">
        <v>8</v>
      </c>
      <c r="N99">
        <v>8</v>
      </c>
    </row>
    <row r="100" spans="2:14">
      <c r="B100">
        <v>14</v>
      </c>
      <c r="C100" t="s">
        <v>744</v>
      </c>
      <c r="D100" t="s">
        <v>744</v>
      </c>
      <c r="E100" t="s">
        <v>744</v>
      </c>
      <c r="F100" t="s">
        <v>744</v>
      </c>
      <c r="G100">
        <v>8</v>
      </c>
      <c r="H100">
        <v>8</v>
      </c>
      <c r="I100">
        <v>8</v>
      </c>
      <c r="J100">
        <v>8</v>
      </c>
      <c r="K100">
        <v>8</v>
      </c>
      <c r="L100">
        <v>8</v>
      </c>
      <c r="M100">
        <v>8</v>
      </c>
      <c r="N100">
        <v>8</v>
      </c>
    </row>
    <row r="101" spans="2:14">
      <c r="B101">
        <v>15</v>
      </c>
    </row>
    <row r="102" spans="2:14">
      <c r="B102">
        <v>16</v>
      </c>
    </row>
    <row r="103" spans="2:14">
      <c r="B103">
        <v>17</v>
      </c>
    </row>
    <row r="104" spans="2:14">
      <c r="B104">
        <v>18</v>
      </c>
    </row>
    <row r="107" spans="2:14">
      <c r="C107" t="s">
        <v>693</v>
      </c>
      <c r="D107" t="s">
        <v>745</v>
      </c>
    </row>
  </sheetData>
  <phoneticPr fontId="26" type="noConversion"/>
  <hyperlinks>
    <hyperlink ref="L32"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8" sqref="P28"/>
    </sheetView>
  </sheetViews>
  <sheetFormatPr defaultRowHeight="14.4"/>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85" zoomScaleNormal="85" workbookViewId="0">
      <selection activeCell="P43" sqref="P43"/>
    </sheetView>
  </sheetViews>
  <sheetFormatPr defaultColWidth="8.33203125" defaultRowHeight="14.4"/>
  <cols>
    <col min="3" max="3" width="8.44140625" bestFit="1" customWidth="1"/>
    <col min="4" max="4" width="16.6640625" customWidth="1"/>
  </cols>
  <sheetData>
    <row r="1" spans="1:19">
      <c r="A1" s="1"/>
      <c r="B1" s="1" t="s">
        <v>754</v>
      </c>
      <c r="C1" s="1">
        <v>60</v>
      </c>
      <c r="D1" s="1"/>
      <c r="E1" s="1"/>
      <c r="F1" s="1"/>
      <c r="G1" s="1"/>
      <c r="H1" s="1"/>
      <c r="I1" s="1"/>
      <c r="J1" s="1"/>
      <c r="K1" s="1"/>
      <c r="L1" s="1"/>
      <c r="M1" s="1"/>
      <c r="N1" s="1"/>
      <c r="O1" s="1"/>
      <c r="P1" s="1"/>
      <c r="Q1" s="1"/>
      <c r="R1" s="1"/>
    </row>
    <row r="2" spans="1:19">
      <c r="A2" s="1"/>
      <c r="B2" s="1" t="s">
        <v>755</v>
      </c>
      <c r="C2" s="1">
        <v>60</v>
      </c>
      <c r="D2" s="1"/>
      <c r="E2" s="1"/>
      <c r="F2" s="1"/>
      <c r="G2" s="1"/>
      <c r="H2" s="1"/>
      <c r="I2" s="1"/>
      <c r="J2" s="1"/>
      <c r="K2" s="1"/>
      <c r="L2" s="1"/>
      <c r="M2" s="1"/>
      <c r="N2" s="1"/>
      <c r="O2" s="1"/>
      <c r="P2" s="1"/>
      <c r="Q2" s="1"/>
      <c r="R2" s="1"/>
    </row>
    <row r="3" spans="1:19">
      <c r="A3" s="1"/>
      <c r="B3" t="s">
        <v>756</v>
      </c>
      <c r="C3">
        <v>48</v>
      </c>
      <c r="E3" s="1"/>
      <c r="F3" s="1"/>
      <c r="G3" s="1"/>
      <c r="H3" s="1"/>
      <c r="I3" s="1"/>
      <c r="J3" s="1"/>
      <c r="K3" s="1"/>
      <c r="L3" s="1"/>
      <c r="M3" s="1"/>
      <c r="N3" s="1"/>
      <c r="O3" s="1"/>
      <c r="P3" s="1"/>
      <c r="Q3" s="1"/>
      <c r="R3" s="1"/>
    </row>
    <row r="4" spans="1:19">
      <c r="A4" s="1"/>
      <c r="E4" s="1"/>
      <c r="F4" s="1"/>
      <c r="G4" s="152"/>
      <c r="H4" s="1"/>
      <c r="I4" s="1"/>
      <c r="J4" s="152"/>
      <c r="K4" s="152"/>
      <c r="L4" s="1"/>
      <c r="M4" s="1"/>
      <c r="N4" s="1"/>
      <c r="O4" s="1"/>
      <c r="P4" s="1"/>
      <c r="Q4" s="1"/>
      <c r="S4" s="10"/>
    </row>
    <row r="5" spans="1:19">
      <c r="A5" s="1"/>
      <c r="E5" s="1"/>
      <c r="F5" s="1"/>
      <c r="G5" s="1"/>
      <c r="H5" s="152"/>
      <c r="I5" s="1"/>
      <c r="J5" s="1"/>
      <c r="K5" s="152"/>
      <c r="L5" s="152"/>
      <c r="M5" s="1"/>
      <c r="N5" s="1"/>
      <c r="O5" s="1"/>
      <c r="P5" s="1"/>
      <c r="Q5" s="1"/>
      <c r="R5" s="1"/>
    </row>
    <row r="6" spans="1:19">
      <c r="A6" s="1"/>
      <c r="B6" s="1" t="s">
        <v>753</v>
      </c>
      <c r="C6">
        <f>PI()*(C1/2)^2</f>
        <v>2827.4333882308138</v>
      </c>
      <c r="D6" s="1" t="s">
        <v>26</v>
      </c>
      <c r="E6" s="1"/>
      <c r="F6" s="1" t="s">
        <v>757</v>
      </c>
      <c r="G6" s="1"/>
      <c r="H6" s="152"/>
      <c r="I6" s="1"/>
      <c r="J6" s="1"/>
      <c r="K6" s="152"/>
      <c r="L6" s="152"/>
      <c r="M6" s="1"/>
      <c r="N6" s="1"/>
      <c r="O6" s="1"/>
      <c r="P6" s="1"/>
      <c r="Q6" s="1"/>
      <c r="R6" s="1"/>
    </row>
    <row r="7" spans="1:19">
      <c r="A7" s="1"/>
      <c r="B7" s="1" t="s">
        <v>761</v>
      </c>
      <c r="C7">
        <f>2*PI()*(C1/2)* C3</f>
        <v>9047.7868423386026</v>
      </c>
      <c r="D7" s="1"/>
      <c r="E7" s="1"/>
      <c r="F7" s="1"/>
      <c r="G7" s="1"/>
      <c r="H7" s="152"/>
      <c r="I7" s="1"/>
      <c r="J7" s="1"/>
      <c r="K7" s="152"/>
      <c r="L7" s="152"/>
      <c r="M7" s="1"/>
      <c r="N7" s="1"/>
      <c r="O7" s="1"/>
      <c r="P7" s="1"/>
      <c r="Q7" s="1"/>
      <c r="R7" s="1"/>
    </row>
    <row r="8" spans="1:19">
      <c r="A8" s="1"/>
      <c r="B8" s="1" t="s">
        <v>752</v>
      </c>
      <c r="C8" s="1">
        <f>PI()*(C1/2)*((C1/2)^2+(C2-C3)^2)^0.5</f>
        <v>3045.2389553635289</v>
      </c>
      <c r="D8" s="1"/>
      <c r="E8" s="155"/>
      <c r="F8" s="1"/>
      <c r="G8" s="1"/>
      <c r="H8" s="152"/>
      <c r="I8" s="1"/>
      <c r="J8" s="1"/>
      <c r="K8" s="152"/>
      <c r="L8" s="152"/>
      <c r="M8" s="1"/>
      <c r="N8" s="1"/>
      <c r="O8" s="1"/>
      <c r="P8" s="1"/>
      <c r="Q8" s="1"/>
      <c r="R8" s="1"/>
    </row>
    <row r="9" spans="1:19">
      <c r="B9" s="1"/>
      <c r="C9" s="1"/>
      <c r="D9" s="1"/>
    </row>
    <row r="10" spans="1:19">
      <c r="A10" t="s">
        <v>758</v>
      </c>
    </row>
    <row r="11" spans="1:19">
      <c r="A11" s="4" t="s">
        <v>762</v>
      </c>
      <c r="B11">
        <f>C6+C7+C8</f>
        <v>14920.459185932945</v>
      </c>
      <c r="D11">
        <f>(B11)^(1/3)</f>
        <v>24.618451348554704</v>
      </c>
    </row>
    <row r="12" spans="1:19">
      <c r="A12" s="4"/>
      <c r="D12">
        <f>D11^2</f>
        <v>606.06814680115485</v>
      </c>
    </row>
    <row r="13" spans="1:19">
      <c r="A13" s="4"/>
    </row>
    <row r="14" spans="1:19">
      <c r="A14" s="4" t="s">
        <v>763</v>
      </c>
      <c r="C14" t="s">
        <v>759</v>
      </c>
      <c r="D14">
        <v>9300</v>
      </c>
    </row>
    <row r="15" spans="1:19">
      <c r="A15" s="4"/>
    </row>
    <row r="16" spans="1:19">
      <c r="A16" s="4"/>
      <c r="C16" t="s">
        <v>760</v>
      </c>
      <c r="D16" s="99">
        <f>ROUND((B11/D14),3)</f>
        <v>1.6040000000000001</v>
      </c>
    </row>
    <row r="17" spans="1:4">
      <c r="A17" s="4"/>
      <c r="C17" t="s">
        <v>764</v>
      </c>
      <c r="D17">
        <f>IF(D16&gt;=0.5,VLOOKUP(MATCH(D16,D40:D100,1),F40:G100,2),1.1)</f>
        <v>0.96</v>
      </c>
    </row>
    <row r="18" spans="1:4">
      <c r="A18" s="4"/>
    </row>
    <row r="19" spans="1:4">
      <c r="A19" s="4"/>
    </row>
    <row r="20" spans="1:4">
      <c r="A20" s="4"/>
      <c r="B20" t="s">
        <v>760</v>
      </c>
      <c r="C20" t="s">
        <v>764</v>
      </c>
    </row>
    <row r="21" spans="1:4">
      <c r="A21" s="4"/>
      <c r="B21">
        <v>0.5</v>
      </c>
      <c r="C21">
        <v>1.1000000000000001</v>
      </c>
    </row>
    <row r="22" spans="1:4">
      <c r="A22" s="4"/>
      <c r="B22">
        <v>0.55000000000000004</v>
      </c>
      <c r="C22">
        <f>C21-(C$21-C$31)/10</f>
        <v>1.0900000000000001</v>
      </c>
    </row>
    <row r="23" spans="1:4">
      <c r="A23" s="4"/>
      <c r="B23">
        <v>0.6</v>
      </c>
      <c r="C23">
        <f t="shared" ref="C23:C30" si="0">C22-(C$21-C$31)/10</f>
        <v>1.08</v>
      </c>
    </row>
    <row r="24" spans="1:4">
      <c r="A24" s="4"/>
      <c r="B24">
        <v>0.65</v>
      </c>
      <c r="C24">
        <f t="shared" si="0"/>
        <v>1.07</v>
      </c>
    </row>
    <row r="25" spans="1:4">
      <c r="A25" s="4"/>
      <c r="B25">
        <v>0.7</v>
      </c>
      <c r="C25">
        <f t="shared" si="0"/>
        <v>1.06</v>
      </c>
    </row>
    <row r="26" spans="1:4">
      <c r="A26" s="4"/>
      <c r="B26">
        <v>0.75</v>
      </c>
      <c r="C26">
        <f t="shared" si="0"/>
        <v>1.05</v>
      </c>
    </row>
    <row r="27" spans="1:4">
      <c r="A27" s="4"/>
      <c r="B27">
        <v>0.8</v>
      </c>
      <c r="C27">
        <f t="shared" si="0"/>
        <v>1.04</v>
      </c>
    </row>
    <row r="28" spans="1:4">
      <c r="A28" s="4"/>
      <c r="B28">
        <v>0.85</v>
      </c>
      <c r="C28">
        <f t="shared" si="0"/>
        <v>1.03</v>
      </c>
    </row>
    <row r="29" spans="1:4">
      <c r="A29" s="4"/>
      <c r="B29">
        <v>0.9</v>
      </c>
      <c r="C29">
        <f t="shared" si="0"/>
        <v>1.02</v>
      </c>
    </row>
    <row r="30" spans="1:4">
      <c r="A30" s="4"/>
      <c r="B30">
        <v>0.95</v>
      </c>
      <c r="C30">
        <f t="shared" si="0"/>
        <v>1.01</v>
      </c>
    </row>
    <row r="31" spans="1:4">
      <c r="A31" s="4"/>
      <c r="B31">
        <v>1</v>
      </c>
      <c r="C31">
        <v>1</v>
      </c>
    </row>
    <row r="32" spans="1:4">
      <c r="A32" s="4"/>
      <c r="B32">
        <v>1.5</v>
      </c>
      <c r="C32">
        <v>0.96499999999999997</v>
      </c>
    </row>
    <row r="33" spans="1:7">
      <c r="A33" s="4"/>
      <c r="B33">
        <v>2</v>
      </c>
      <c r="C33">
        <v>0.94</v>
      </c>
    </row>
    <row r="34" spans="1:7">
      <c r="A34" s="4"/>
      <c r="B34">
        <v>2.5</v>
      </c>
      <c r="C34">
        <v>0.92500000000000004</v>
      </c>
    </row>
    <row r="35" spans="1:7">
      <c r="A35" s="4"/>
      <c r="B35">
        <v>3</v>
      </c>
      <c r="C35">
        <v>0.91</v>
      </c>
    </row>
    <row r="36" spans="1:7">
      <c r="A36" s="4"/>
      <c r="B36">
        <v>3.5</v>
      </c>
      <c r="C36">
        <v>0.9</v>
      </c>
    </row>
    <row r="37" spans="1:7">
      <c r="A37" s="4"/>
    </row>
    <row r="38" spans="1:7">
      <c r="A38" s="11" t="s">
        <v>765</v>
      </c>
    </row>
    <row r="39" spans="1:7">
      <c r="A39" s="4"/>
      <c r="D39" t="s">
        <v>760</v>
      </c>
      <c r="E39" t="s">
        <v>764</v>
      </c>
    </row>
    <row r="40" spans="1:7">
      <c r="A40" s="4"/>
      <c r="D40">
        <v>0.5</v>
      </c>
      <c r="E40" s="156">
        <v>1.1000000000000001</v>
      </c>
      <c r="F40">
        <v>1</v>
      </c>
      <c r="G40" s="156">
        <f>E40</f>
        <v>1.1000000000000001</v>
      </c>
    </row>
    <row r="41" spans="1:7">
      <c r="A41" s="4"/>
      <c r="D41">
        <v>0.55000000000000004</v>
      </c>
      <c r="E41" s="156">
        <f>E40-(E$40-E$50)/10</f>
        <v>1.0900000000000001</v>
      </c>
      <c r="F41">
        <v>2</v>
      </c>
      <c r="G41" s="156">
        <f t="shared" ref="G41:G100" si="1">E41</f>
        <v>1.0900000000000001</v>
      </c>
    </row>
    <row r="42" spans="1:7">
      <c r="A42" s="4"/>
      <c r="D42">
        <v>0.6</v>
      </c>
      <c r="E42" s="156">
        <f t="shared" ref="E42:E49" si="2">E41-(E$40-E$50)/10</f>
        <v>1.08</v>
      </c>
      <c r="F42">
        <v>3</v>
      </c>
      <c r="G42" s="156">
        <f t="shared" si="1"/>
        <v>1.08</v>
      </c>
    </row>
    <row r="43" spans="1:7">
      <c r="A43" s="4"/>
      <c r="D43">
        <v>0.65</v>
      </c>
      <c r="E43" s="156">
        <f t="shared" si="2"/>
        <v>1.07</v>
      </c>
      <c r="F43">
        <v>4</v>
      </c>
      <c r="G43" s="156">
        <f t="shared" si="1"/>
        <v>1.07</v>
      </c>
    </row>
    <row r="44" spans="1:7">
      <c r="A44" s="4"/>
      <c r="D44">
        <v>0.7</v>
      </c>
      <c r="E44" s="156">
        <f t="shared" si="2"/>
        <v>1.06</v>
      </c>
      <c r="F44">
        <v>5</v>
      </c>
      <c r="G44" s="156">
        <f t="shared" si="1"/>
        <v>1.06</v>
      </c>
    </row>
    <row r="45" spans="1:7">
      <c r="A45" s="4"/>
      <c r="D45">
        <v>0.75</v>
      </c>
      <c r="E45" s="156">
        <f t="shared" si="2"/>
        <v>1.05</v>
      </c>
      <c r="F45">
        <v>6</v>
      </c>
      <c r="G45" s="156">
        <f t="shared" si="1"/>
        <v>1.05</v>
      </c>
    </row>
    <row r="46" spans="1:7">
      <c r="A46" s="4"/>
      <c r="D46">
        <v>0.8</v>
      </c>
      <c r="E46" s="156">
        <f t="shared" si="2"/>
        <v>1.04</v>
      </c>
      <c r="F46">
        <v>7</v>
      </c>
      <c r="G46" s="156">
        <f t="shared" si="1"/>
        <v>1.04</v>
      </c>
    </row>
    <row r="47" spans="1:7">
      <c r="A47" s="4"/>
      <c r="D47">
        <v>0.85</v>
      </c>
      <c r="E47" s="156">
        <f t="shared" si="2"/>
        <v>1.03</v>
      </c>
      <c r="F47">
        <v>8</v>
      </c>
      <c r="G47" s="156">
        <f t="shared" si="1"/>
        <v>1.03</v>
      </c>
    </row>
    <row r="48" spans="1:7">
      <c r="A48" s="4"/>
      <c r="D48">
        <v>0.9</v>
      </c>
      <c r="E48" s="156">
        <f t="shared" si="2"/>
        <v>1.02</v>
      </c>
      <c r="F48">
        <v>9</v>
      </c>
      <c r="G48" s="156">
        <f t="shared" si="1"/>
        <v>1.02</v>
      </c>
    </row>
    <row r="49" spans="1:7">
      <c r="A49" s="4"/>
      <c r="D49">
        <v>0.95</v>
      </c>
      <c r="E49" s="156">
        <f t="shared" si="2"/>
        <v>1.01</v>
      </c>
      <c r="F49">
        <v>10</v>
      </c>
      <c r="G49" s="156">
        <f t="shared" si="1"/>
        <v>1.01</v>
      </c>
    </row>
    <row r="50" spans="1:7">
      <c r="A50" s="4"/>
      <c r="D50">
        <v>1</v>
      </c>
      <c r="E50">
        <v>1</v>
      </c>
      <c r="F50">
        <v>11</v>
      </c>
      <c r="G50" s="156">
        <f t="shared" si="1"/>
        <v>1</v>
      </c>
    </row>
    <row r="51" spans="1:7">
      <c r="A51" s="4"/>
      <c r="D51">
        <v>1.05</v>
      </c>
      <c r="E51" s="156">
        <f>E50-(E$50-E$60)/10</f>
        <v>0.99649999999999994</v>
      </c>
      <c r="F51">
        <v>12</v>
      </c>
      <c r="G51" s="156">
        <f t="shared" si="1"/>
        <v>0.99649999999999994</v>
      </c>
    </row>
    <row r="52" spans="1:7">
      <c r="A52" s="4"/>
      <c r="D52">
        <v>1.1000000000000001</v>
      </c>
      <c r="E52" s="157">
        <f t="shared" ref="E52:E59" si="3">E51-(E$50-E$60)/10</f>
        <v>0.99299999999999988</v>
      </c>
      <c r="F52">
        <v>13</v>
      </c>
      <c r="G52" s="156">
        <f t="shared" si="1"/>
        <v>0.99299999999999988</v>
      </c>
    </row>
    <row r="53" spans="1:7">
      <c r="A53" s="4"/>
      <c r="D53">
        <v>1.1499999999999999</v>
      </c>
      <c r="E53" s="157">
        <f t="shared" si="3"/>
        <v>0.98949999999999982</v>
      </c>
      <c r="F53">
        <v>14</v>
      </c>
      <c r="G53" s="156">
        <f t="shared" si="1"/>
        <v>0.98949999999999982</v>
      </c>
    </row>
    <row r="54" spans="1:7">
      <c r="A54" s="4"/>
      <c r="D54">
        <v>1.2</v>
      </c>
      <c r="E54" s="157">
        <f t="shared" si="3"/>
        <v>0.98599999999999977</v>
      </c>
      <c r="F54">
        <v>15</v>
      </c>
      <c r="G54" s="156">
        <f t="shared" si="1"/>
        <v>0.98599999999999977</v>
      </c>
    </row>
    <row r="55" spans="1:7">
      <c r="A55" s="4"/>
      <c r="D55">
        <v>1.25</v>
      </c>
      <c r="E55" s="157">
        <f t="shared" si="3"/>
        <v>0.98249999999999971</v>
      </c>
      <c r="F55">
        <v>16</v>
      </c>
      <c r="G55" s="156">
        <f t="shared" si="1"/>
        <v>0.98249999999999971</v>
      </c>
    </row>
    <row r="56" spans="1:7">
      <c r="A56" s="4"/>
      <c r="D56">
        <v>1.3</v>
      </c>
      <c r="E56" s="157">
        <f t="shared" si="3"/>
        <v>0.97899999999999965</v>
      </c>
      <c r="F56">
        <v>17</v>
      </c>
      <c r="G56" s="156">
        <f t="shared" si="1"/>
        <v>0.97899999999999965</v>
      </c>
    </row>
    <row r="57" spans="1:7">
      <c r="A57" s="4"/>
      <c r="D57">
        <v>1.35</v>
      </c>
      <c r="E57" s="157">
        <f t="shared" si="3"/>
        <v>0.97549999999999959</v>
      </c>
      <c r="F57">
        <v>18</v>
      </c>
      <c r="G57" s="156">
        <f t="shared" si="1"/>
        <v>0.97549999999999959</v>
      </c>
    </row>
    <row r="58" spans="1:7">
      <c r="A58" s="4"/>
      <c r="D58">
        <v>1.4</v>
      </c>
      <c r="E58" s="157">
        <f t="shared" si="3"/>
        <v>0.97199999999999953</v>
      </c>
      <c r="F58">
        <v>19</v>
      </c>
      <c r="G58" s="156">
        <f t="shared" si="1"/>
        <v>0.97199999999999953</v>
      </c>
    </row>
    <row r="59" spans="1:7">
      <c r="A59" s="4"/>
      <c r="D59">
        <v>1.45</v>
      </c>
      <c r="E59" s="157">
        <f t="shared" si="3"/>
        <v>0.96849999999999947</v>
      </c>
      <c r="F59">
        <v>20</v>
      </c>
      <c r="G59" s="156">
        <f t="shared" si="1"/>
        <v>0.96849999999999947</v>
      </c>
    </row>
    <row r="60" spans="1:7">
      <c r="A60" s="4"/>
      <c r="D60">
        <v>1.5</v>
      </c>
      <c r="E60">
        <v>0.96499999999999997</v>
      </c>
      <c r="F60">
        <v>21</v>
      </c>
      <c r="G60" s="156">
        <f t="shared" si="1"/>
        <v>0.96499999999999997</v>
      </c>
    </row>
    <row r="61" spans="1:7">
      <c r="A61" s="4"/>
      <c r="D61">
        <v>1.55</v>
      </c>
      <c r="E61" s="157">
        <f>E60-(E$60-E$70)/10</f>
        <v>0.96249999999999991</v>
      </c>
      <c r="F61">
        <v>22</v>
      </c>
      <c r="G61" s="156">
        <f t="shared" si="1"/>
        <v>0.96249999999999991</v>
      </c>
    </row>
    <row r="62" spans="1:7">
      <c r="A62" s="4"/>
      <c r="D62">
        <v>1.6</v>
      </c>
      <c r="E62" s="157">
        <f t="shared" ref="E62:E69" si="4">E61-(E$60-E$70)/10</f>
        <v>0.96</v>
      </c>
      <c r="F62">
        <v>23</v>
      </c>
      <c r="G62" s="156">
        <f t="shared" si="1"/>
        <v>0.96</v>
      </c>
    </row>
    <row r="63" spans="1:7">
      <c r="A63" s="4"/>
      <c r="D63">
        <v>1.65</v>
      </c>
      <c r="E63" s="157">
        <f t="shared" si="4"/>
        <v>0.95750000000000002</v>
      </c>
      <c r="F63">
        <v>24</v>
      </c>
      <c r="G63" s="156">
        <f t="shared" si="1"/>
        <v>0.95750000000000002</v>
      </c>
    </row>
    <row r="64" spans="1:7">
      <c r="A64" s="4"/>
      <c r="D64">
        <v>1.7</v>
      </c>
      <c r="E64" s="157">
        <f t="shared" si="4"/>
        <v>0.95500000000000007</v>
      </c>
      <c r="F64">
        <v>25</v>
      </c>
      <c r="G64" s="156">
        <f t="shared" si="1"/>
        <v>0.95500000000000007</v>
      </c>
    </row>
    <row r="65" spans="1:7">
      <c r="A65" s="4"/>
      <c r="D65">
        <v>1.75</v>
      </c>
      <c r="E65" s="157">
        <f t="shared" si="4"/>
        <v>0.95250000000000012</v>
      </c>
      <c r="F65">
        <v>26</v>
      </c>
      <c r="G65" s="156">
        <f t="shared" si="1"/>
        <v>0.95250000000000012</v>
      </c>
    </row>
    <row r="66" spans="1:7">
      <c r="A66" s="4"/>
      <c r="D66">
        <v>1.8</v>
      </c>
      <c r="E66" s="157">
        <f t="shared" si="4"/>
        <v>0.95000000000000018</v>
      </c>
      <c r="F66">
        <v>27</v>
      </c>
      <c r="G66" s="156">
        <f t="shared" si="1"/>
        <v>0.95000000000000018</v>
      </c>
    </row>
    <row r="67" spans="1:7">
      <c r="A67" s="4"/>
      <c r="D67">
        <v>1.85</v>
      </c>
      <c r="E67" s="157">
        <f t="shared" si="4"/>
        <v>0.94750000000000023</v>
      </c>
      <c r="F67">
        <v>28</v>
      </c>
      <c r="G67" s="156">
        <f t="shared" si="1"/>
        <v>0.94750000000000023</v>
      </c>
    </row>
    <row r="68" spans="1:7">
      <c r="A68" s="4"/>
      <c r="D68">
        <v>1.9</v>
      </c>
      <c r="E68" s="157">
        <f t="shared" si="4"/>
        <v>0.94500000000000028</v>
      </c>
      <c r="F68">
        <v>29</v>
      </c>
      <c r="G68" s="156">
        <f t="shared" si="1"/>
        <v>0.94500000000000028</v>
      </c>
    </row>
    <row r="69" spans="1:7">
      <c r="A69" s="4"/>
      <c r="D69">
        <v>1.95</v>
      </c>
      <c r="E69" s="157">
        <f t="shared" si="4"/>
        <v>0.94250000000000034</v>
      </c>
      <c r="F69">
        <v>30</v>
      </c>
      <c r="G69" s="156">
        <f t="shared" si="1"/>
        <v>0.94250000000000034</v>
      </c>
    </row>
    <row r="70" spans="1:7">
      <c r="A70" s="4"/>
      <c r="D70">
        <v>2</v>
      </c>
      <c r="E70">
        <v>0.94</v>
      </c>
      <c r="F70">
        <v>31</v>
      </c>
      <c r="G70" s="156">
        <f t="shared" si="1"/>
        <v>0.94</v>
      </c>
    </row>
    <row r="71" spans="1:7">
      <c r="A71" s="4"/>
      <c r="D71">
        <v>2.0499999999999998</v>
      </c>
      <c r="E71" s="157">
        <f>E70-(E$70-E$80)/10</f>
        <v>0.9385</v>
      </c>
      <c r="F71">
        <v>32</v>
      </c>
      <c r="G71" s="156">
        <f t="shared" si="1"/>
        <v>0.9385</v>
      </c>
    </row>
    <row r="72" spans="1:7">
      <c r="A72" s="4"/>
      <c r="D72">
        <v>2.1</v>
      </c>
      <c r="E72" s="157">
        <f t="shared" ref="E72:E79" si="5">E71-(E$70-E$80)/10</f>
        <v>0.93700000000000006</v>
      </c>
      <c r="F72">
        <v>33</v>
      </c>
      <c r="G72" s="156">
        <f t="shared" si="1"/>
        <v>0.93700000000000006</v>
      </c>
    </row>
    <row r="73" spans="1:7">
      <c r="A73" s="4"/>
      <c r="D73">
        <v>2.15</v>
      </c>
      <c r="E73" s="157">
        <f t="shared" si="5"/>
        <v>0.93550000000000011</v>
      </c>
      <c r="F73">
        <v>34</v>
      </c>
      <c r="G73" s="156">
        <f t="shared" si="1"/>
        <v>0.93550000000000011</v>
      </c>
    </row>
    <row r="74" spans="1:7">
      <c r="A74" s="4"/>
      <c r="D74">
        <v>2.2000000000000002</v>
      </c>
      <c r="E74" s="157">
        <f t="shared" si="5"/>
        <v>0.93400000000000016</v>
      </c>
      <c r="F74">
        <v>35</v>
      </c>
      <c r="G74" s="156">
        <f t="shared" si="1"/>
        <v>0.93400000000000016</v>
      </c>
    </row>
    <row r="75" spans="1:7">
      <c r="A75" s="4"/>
      <c r="D75">
        <v>2.25</v>
      </c>
      <c r="E75" s="157">
        <f t="shared" si="5"/>
        <v>0.93250000000000022</v>
      </c>
      <c r="F75">
        <v>36</v>
      </c>
      <c r="G75" s="156">
        <f t="shared" si="1"/>
        <v>0.93250000000000022</v>
      </c>
    </row>
    <row r="76" spans="1:7">
      <c r="A76" s="4"/>
      <c r="D76">
        <v>2.2999999999999998</v>
      </c>
      <c r="E76" s="157">
        <f t="shared" si="5"/>
        <v>0.93100000000000027</v>
      </c>
      <c r="F76">
        <v>37</v>
      </c>
      <c r="G76" s="156">
        <f t="shared" si="1"/>
        <v>0.93100000000000027</v>
      </c>
    </row>
    <row r="77" spans="1:7">
      <c r="A77" s="4"/>
      <c r="D77">
        <v>2.35</v>
      </c>
      <c r="E77" s="157">
        <f t="shared" si="5"/>
        <v>0.92950000000000033</v>
      </c>
      <c r="F77">
        <v>38</v>
      </c>
      <c r="G77" s="156">
        <f t="shared" si="1"/>
        <v>0.92950000000000033</v>
      </c>
    </row>
    <row r="78" spans="1:7">
      <c r="A78" s="4"/>
      <c r="D78">
        <v>2.4</v>
      </c>
      <c r="E78" s="157">
        <f t="shared" si="5"/>
        <v>0.92800000000000038</v>
      </c>
      <c r="F78">
        <v>39</v>
      </c>
      <c r="G78" s="156">
        <f t="shared" si="1"/>
        <v>0.92800000000000038</v>
      </c>
    </row>
    <row r="79" spans="1:7">
      <c r="A79" s="4"/>
      <c r="D79">
        <v>2.4500000000000002</v>
      </c>
      <c r="E79" s="157">
        <f t="shared" si="5"/>
        <v>0.92650000000000043</v>
      </c>
      <c r="F79">
        <v>40</v>
      </c>
      <c r="G79" s="156">
        <f t="shared" si="1"/>
        <v>0.92650000000000043</v>
      </c>
    </row>
    <row r="80" spans="1:7">
      <c r="A80" s="4"/>
      <c r="D80">
        <v>2.5</v>
      </c>
      <c r="E80">
        <v>0.92500000000000004</v>
      </c>
      <c r="F80">
        <v>41</v>
      </c>
      <c r="G80" s="156">
        <f t="shared" si="1"/>
        <v>0.92500000000000004</v>
      </c>
    </row>
    <row r="81" spans="1:7">
      <c r="A81" s="4"/>
      <c r="D81">
        <v>2.5499999999999998</v>
      </c>
      <c r="E81" s="157">
        <f>E80-(E$80-E$90)/10</f>
        <v>0.92349999999999999</v>
      </c>
      <c r="F81">
        <v>42</v>
      </c>
      <c r="G81" s="156">
        <f t="shared" si="1"/>
        <v>0.92349999999999999</v>
      </c>
    </row>
    <row r="82" spans="1:7">
      <c r="A82" s="4"/>
      <c r="D82">
        <v>2.6</v>
      </c>
      <c r="E82" s="157">
        <f t="shared" ref="E82:E89" si="6">E81-(E$80-E$90)/10</f>
        <v>0.92199999999999993</v>
      </c>
      <c r="F82">
        <v>43</v>
      </c>
      <c r="G82" s="156">
        <f t="shared" si="1"/>
        <v>0.92199999999999993</v>
      </c>
    </row>
    <row r="83" spans="1:7">
      <c r="A83" s="4"/>
      <c r="D83">
        <v>2.65</v>
      </c>
      <c r="E83" s="157">
        <f t="shared" si="6"/>
        <v>0.92049999999999987</v>
      </c>
      <c r="F83">
        <v>44</v>
      </c>
      <c r="G83" s="156">
        <f t="shared" si="1"/>
        <v>0.92049999999999987</v>
      </c>
    </row>
    <row r="84" spans="1:7">
      <c r="A84" s="4"/>
      <c r="D84">
        <v>2.7</v>
      </c>
      <c r="E84" s="157">
        <f t="shared" si="6"/>
        <v>0.91899999999999982</v>
      </c>
      <c r="F84">
        <v>45</v>
      </c>
      <c r="G84" s="156">
        <f t="shared" si="1"/>
        <v>0.91899999999999982</v>
      </c>
    </row>
    <row r="85" spans="1:7">
      <c r="A85" s="4"/>
      <c r="D85">
        <v>2.75</v>
      </c>
      <c r="E85" s="157">
        <f t="shared" si="6"/>
        <v>0.91749999999999976</v>
      </c>
      <c r="F85">
        <v>46</v>
      </c>
      <c r="G85" s="156">
        <f t="shared" si="1"/>
        <v>0.91749999999999976</v>
      </c>
    </row>
    <row r="86" spans="1:7">
      <c r="A86" s="4"/>
      <c r="D86">
        <v>2.8</v>
      </c>
      <c r="E86" s="157">
        <f t="shared" si="6"/>
        <v>0.9159999999999997</v>
      </c>
      <c r="F86">
        <v>47</v>
      </c>
      <c r="G86" s="156">
        <f t="shared" si="1"/>
        <v>0.9159999999999997</v>
      </c>
    </row>
    <row r="87" spans="1:7">
      <c r="A87" s="4"/>
      <c r="D87">
        <v>2.85</v>
      </c>
      <c r="E87" s="157">
        <f t="shared" si="6"/>
        <v>0.91449999999999965</v>
      </c>
      <c r="F87">
        <v>48</v>
      </c>
      <c r="G87" s="156">
        <f t="shared" si="1"/>
        <v>0.91449999999999965</v>
      </c>
    </row>
    <row r="88" spans="1:7">
      <c r="A88" s="4"/>
      <c r="D88">
        <v>2.9</v>
      </c>
      <c r="E88" s="157">
        <f t="shared" si="6"/>
        <v>0.91299999999999959</v>
      </c>
      <c r="F88">
        <v>49</v>
      </c>
      <c r="G88" s="156">
        <f t="shared" si="1"/>
        <v>0.91299999999999959</v>
      </c>
    </row>
    <row r="89" spans="1:7">
      <c r="A89" s="4"/>
      <c r="D89">
        <v>2.95</v>
      </c>
      <c r="E89" s="157">
        <f t="shared" si="6"/>
        <v>0.91149999999999953</v>
      </c>
      <c r="F89">
        <v>50</v>
      </c>
      <c r="G89" s="156">
        <f t="shared" si="1"/>
        <v>0.91149999999999953</v>
      </c>
    </row>
    <row r="90" spans="1:7">
      <c r="A90" s="4"/>
      <c r="D90">
        <v>3</v>
      </c>
      <c r="E90">
        <v>0.91</v>
      </c>
      <c r="F90">
        <v>51</v>
      </c>
      <c r="G90" s="156">
        <f t="shared" si="1"/>
        <v>0.91</v>
      </c>
    </row>
    <row r="91" spans="1:7">
      <c r="A91" s="4"/>
      <c r="D91">
        <v>3.05</v>
      </c>
      <c r="E91">
        <f>E90-(E$90-E$100)/10</f>
        <v>0.90900000000000003</v>
      </c>
      <c r="F91">
        <v>52</v>
      </c>
      <c r="G91" s="156">
        <f t="shared" si="1"/>
        <v>0.90900000000000003</v>
      </c>
    </row>
    <row r="92" spans="1:7">
      <c r="A92" s="4"/>
      <c r="D92">
        <v>3.1</v>
      </c>
      <c r="E92">
        <f t="shared" ref="E92:E99" si="7">E91-(E$90-E$100)/10</f>
        <v>0.90800000000000003</v>
      </c>
      <c r="F92">
        <v>53</v>
      </c>
      <c r="G92" s="156">
        <f t="shared" si="1"/>
        <v>0.90800000000000003</v>
      </c>
    </row>
    <row r="93" spans="1:7">
      <c r="A93" s="4"/>
      <c r="D93">
        <v>3.15</v>
      </c>
      <c r="E93">
        <f t="shared" si="7"/>
        <v>0.90700000000000003</v>
      </c>
      <c r="F93">
        <v>54</v>
      </c>
      <c r="G93" s="156">
        <f t="shared" si="1"/>
        <v>0.90700000000000003</v>
      </c>
    </row>
    <row r="94" spans="1:7">
      <c r="A94" s="4"/>
      <c r="D94">
        <v>3.2</v>
      </c>
      <c r="E94">
        <f t="shared" si="7"/>
        <v>0.90600000000000003</v>
      </c>
      <c r="F94">
        <v>55</v>
      </c>
      <c r="G94" s="156">
        <f t="shared" si="1"/>
        <v>0.90600000000000003</v>
      </c>
    </row>
    <row r="95" spans="1:7">
      <c r="A95" s="4"/>
      <c r="D95">
        <v>3.25</v>
      </c>
      <c r="E95">
        <f t="shared" si="7"/>
        <v>0.90500000000000003</v>
      </c>
      <c r="F95">
        <v>56</v>
      </c>
      <c r="G95" s="156">
        <f t="shared" si="1"/>
        <v>0.90500000000000003</v>
      </c>
    </row>
    <row r="96" spans="1:7">
      <c r="A96" s="4"/>
      <c r="D96">
        <v>3.3</v>
      </c>
      <c r="E96">
        <f t="shared" si="7"/>
        <v>0.90400000000000003</v>
      </c>
      <c r="F96">
        <v>57</v>
      </c>
      <c r="G96" s="156">
        <f t="shared" si="1"/>
        <v>0.90400000000000003</v>
      </c>
    </row>
    <row r="97" spans="1:7">
      <c r="A97" s="4"/>
      <c r="D97">
        <v>3.35</v>
      </c>
      <c r="E97">
        <f t="shared" si="7"/>
        <v>0.90300000000000002</v>
      </c>
      <c r="F97">
        <v>58</v>
      </c>
      <c r="G97" s="156">
        <f t="shared" si="1"/>
        <v>0.90300000000000002</v>
      </c>
    </row>
    <row r="98" spans="1:7">
      <c r="A98" s="4"/>
      <c r="D98">
        <v>3.4</v>
      </c>
      <c r="E98">
        <f t="shared" si="7"/>
        <v>0.90200000000000002</v>
      </c>
      <c r="F98">
        <v>59</v>
      </c>
      <c r="G98" s="156">
        <f t="shared" si="1"/>
        <v>0.90200000000000002</v>
      </c>
    </row>
    <row r="99" spans="1:7">
      <c r="A99" s="4"/>
      <c r="D99">
        <v>3.45</v>
      </c>
      <c r="E99">
        <f t="shared" si="7"/>
        <v>0.90100000000000002</v>
      </c>
      <c r="F99">
        <v>60</v>
      </c>
      <c r="G99" s="156">
        <f t="shared" si="1"/>
        <v>0.90100000000000002</v>
      </c>
    </row>
    <row r="100" spans="1:7">
      <c r="A100" s="4"/>
      <c r="D100">
        <v>3.5</v>
      </c>
      <c r="E100">
        <v>0.9</v>
      </c>
      <c r="F100">
        <v>61</v>
      </c>
      <c r="G100" s="156">
        <f t="shared" si="1"/>
        <v>0.9</v>
      </c>
    </row>
    <row r="101" spans="1:7">
      <c r="A101" s="63"/>
    </row>
    <row r="102" spans="1:7">
      <c r="A102" s="4"/>
    </row>
    <row r="103" spans="1:7">
      <c r="A103" s="4"/>
    </row>
    <row r="104" spans="1:7">
      <c r="A104" s="4"/>
    </row>
    <row r="105" spans="1:7">
      <c r="A105" s="4"/>
    </row>
    <row r="106" spans="1:7">
      <c r="A106" s="4"/>
    </row>
    <row r="107" spans="1:7">
      <c r="A107" s="4"/>
    </row>
    <row r="108" spans="1:7">
      <c r="A108" s="4"/>
    </row>
    <row r="109" spans="1:7">
      <c r="A109" s="4"/>
    </row>
    <row r="110" spans="1:7">
      <c r="A110" s="4"/>
    </row>
    <row r="111" spans="1:7">
      <c r="A111" s="4"/>
    </row>
  </sheetData>
  <phoneticPr fontId="26"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1"/>
  <sheetViews>
    <sheetView workbookViewId="0">
      <selection activeCell="J16" sqref="J16"/>
    </sheetView>
  </sheetViews>
  <sheetFormatPr defaultRowHeight="14.4"/>
  <cols>
    <col min="2" max="2" width="12.109375" bestFit="1" customWidth="1"/>
    <col min="3" max="3" width="10.88671875" bestFit="1" customWidth="1"/>
    <col min="4" max="4" width="14.33203125" customWidth="1"/>
    <col min="7" max="7" width="10.5546875" bestFit="1" customWidth="1"/>
    <col min="8" max="8" width="14.6640625" customWidth="1"/>
    <col min="9" max="10" width="9.88671875" customWidth="1"/>
    <col min="14" max="14" width="26.33203125" customWidth="1"/>
    <col min="15" max="15" width="26.5546875" customWidth="1"/>
    <col min="16" max="16" width="27" customWidth="1"/>
    <col min="17" max="17" width="24.6640625" customWidth="1"/>
  </cols>
  <sheetData>
    <row r="1" spans="1:28">
      <c r="D1" s="1" t="s">
        <v>754</v>
      </c>
      <c r="E1" s="1">
        <v>48</v>
      </c>
      <c r="H1" t="s">
        <v>840</v>
      </c>
      <c r="J1" t="s">
        <v>841</v>
      </c>
    </row>
    <row r="2" spans="1:28">
      <c r="D2" s="1" t="s">
        <v>755</v>
      </c>
      <c r="E2" s="163">
        <f>E3+TAN(28*PI()/180)*(E1/2)</f>
        <v>60.761026359875487</v>
      </c>
    </row>
    <row r="3" spans="1:28">
      <c r="D3" t="s">
        <v>756</v>
      </c>
      <c r="E3">
        <v>48</v>
      </c>
    </row>
    <row r="4" spans="1:28">
      <c r="D4" t="s">
        <v>62</v>
      </c>
      <c r="E4">
        <f>E3/2.6666</f>
        <v>18.000450011250283</v>
      </c>
      <c r="H4" t="s">
        <v>785</v>
      </c>
      <c r="J4" s="2" t="s">
        <v>786</v>
      </c>
    </row>
    <row r="5" spans="1:28">
      <c r="E5" s="172">
        <f>((PI()*((E1/2)^2)*E3)/1.245)</f>
        <v>69766.067218032607</v>
      </c>
      <c r="H5" s="97">
        <f>SUM(G8:G14)</f>
        <v>1</v>
      </c>
      <c r="J5" s="97">
        <f>((E1/2)+2.3)/10*H5</f>
        <v>2.63</v>
      </c>
    </row>
    <row r="6" spans="1:28">
      <c r="I6" t="s">
        <v>781</v>
      </c>
    </row>
    <row r="7" spans="1:28">
      <c r="C7" t="s">
        <v>777</v>
      </c>
      <c r="D7" t="s">
        <v>778</v>
      </c>
      <c r="E7" t="s">
        <v>779</v>
      </c>
      <c r="F7" t="s">
        <v>784</v>
      </c>
      <c r="H7" t="s">
        <v>780</v>
      </c>
      <c r="I7" t="s">
        <v>782</v>
      </c>
      <c r="J7" t="s">
        <v>783</v>
      </c>
      <c r="R7">
        <v>14</v>
      </c>
      <c r="T7">
        <v>9</v>
      </c>
      <c r="U7">
        <v>4</v>
      </c>
      <c r="V7" s="99">
        <f t="shared" ref="V7:V11" si="0">T7+U7/12</f>
        <v>9.3333333333333339</v>
      </c>
      <c r="X7" s="156">
        <f t="shared" ref="X7:X16" si="1">V7/R7</f>
        <v>0.66666666666666674</v>
      </c>
      <c r="Z7">
        <f>R7/2</f>
        <v>7</v>
      </c>
      <c r="AB7" s="99">
        <f>V7-Z7</f>
        <v>2.3333333333333339</v>
      </c>
    </row>
    <row r="8" spans="1:28">
      <c r="A8" s="172">
        <v>1</v>
      </c>
      <c r="B8">
        <v>5000</v>
      </c>
      <c r="C8">
        <v>4</v>
      </c>
      <c r="D8">
        <v>900</v>
      </c>
      <c r="E8">
        <v>560</v>
      </c>
      <c r="F8">
        <v>0.6</v>
      </c>
      <c r="G8" s="9">
        <f>IF(E$5&gt;5000,IF(MATCH(E$5,B$8:B$14,1)=A8,F8,0),F8)</f>
        <v>0</v>
      </c>
      <c r="H8">
        <v>1.25</v>
      </c>
      <c r="I8">
        <v>1.17</v>
      </c>
      <c r="J8">
        <v>1.23</v>
      </c>
      <c r="R8">
        <v>15</v>
      </c>
      <c r="T8">
        <v>9</v>
      </c>
      <c r="U8">
        <v>10</v>
      </c>
      <c r="V8" s="99">
        <f t="shared" si="0"/>
        <v>9.8333333333333339</v>
      </c>
      <c r="X8" s="156">
        <f t="shared" si="1"/>
        <v>0.65555555555555556</v>
      </c>
      <c r="Z8">
        <f t="shared" ref="Z8:Z17" si="2">R8/2</f>
        <v>7.5</v>
      </c>
      <c r="AB8" s="99">
        <f t="shared" ref="AB8:AB17" si="3">V8-Z8</f>
        <v>2.3333333333333339</v>
      </c>
    </row>
    <row r="9" spans="1:28">
      <c r="A9" s="172">
        <v>2</v>
      </c>
      <c r="B9">
        <v>50000</v>
      </c>
      <c r="C9">
        <v>6</v>
      </c>
      <c r="D9">
        <v>600</v>
      </c>
      <c r="E9">
        <v>1500</v>
      </c>
      <c r="F9">
        <v>1</v>
      </c>
      <c r="G9" s="9">
        <f>IF(E$5&gt;5000,IF(MATCH(E$5,B$8:B$14,1)=A9,F9,0),0)</f>
        <v>1</v>
      </c>
      <c r="H9">
        <v>1</v>
      </c>
      <c r="I9">
        <v>1</v>
      </c>
      <c r="J9">
        <v>1</v>
      </c>
      <c r="R9">
        <v>18</v>
      </c>
      <c r="T9">
        <v>11</v>
      </c>
      <c r="U9">
        <v>1</v>
      </c>
      <c r="V9" s="99">
        <f t="shared" si="0"/>
        <v>11.083333333333334</v>
      </c>
      <c r="X9" s="156">
        <f t="shared" si="1"/>
        <v>0.61574074074074081</v>
      </c>
      <c r="Z9">
        <f t="shared" si="2"/>
        <v>9</v>
      </c>
      <c r="AB9" s="99">
        <f t="shared" si="3"/>
        <v>2.0833333333333339</v>
      </c>
    </row>
    <row r="10" spans="1:28">
      <c r="A10" s="172">
        <v>3</v>
      </c>
      <c r="B10">
        <v>100000</v>
      </c>
      <c r="C10">
        <v>8</v>
      </c>
      <c r="D10">
        <v>450</v>
      </c>
      <c r="E10">
        <v>2210</v>
      </c>
      <c r="F10">
        <v>1.4</v>
      </c>
      <c r="G10" s="9">
        <f t="shared" ref="G10:G14" si="4">IF(E$5&gt;5000,IF(MATCH(E$5,B$8:B$14,1)=A10,F10,0),0)</f>
        <v>0</v>
      </c>
      <c r="H10">
        <v>0.75</v>
      </c>
      <c r="I10">
        <v>0.79</v>
      </c>
      <c r="J10">
        <v>0.76</v>
      </c>
      <c r="R10">
        <v>21</v>
      </c>
      <c r="T10">
        <v>12</v>
      </c>
      <c r="U10">
        <v>10</v>
      </c>
      <c r="V10" s="99">
        <f t="shared" si="0"/>
        <v>12.833333333333334</v>
      </c>
      <c r="X10" s="156">
        <f t="shared" si="1"/>
        <v>0.61111111111111116</v>
      </c>
      <c r="Z10">
        <f t="shared" si="2"/>
        <v>10.5</v>
      </c>
      <c r="AB10" s="99">
        <f t="shared" si="3"/>
        <v>2.3333333333333339</v>
      </c>
    </row>
    <row r="11" spans="1:28">
      <c r="A11" s="172">
        <v>4</v>
      </c>
      <c r="B11">
        <v>300000</v>
      </c>
      <c r="C11">
        <v>10</v>
      </c>
      <c r="D11">
        <v>360</v>
      </c>
      <c r="E11">
        <v>3300</v>
      </c>
      <c r="F11">
        <v>2</v>
      </c>
      <c r="G11" s="9">
        <f t="shared" si="4"/>
        <v>0</v>
      </c>
      <c r="H11">
        <v>0.5</v>
      </c>
      <c r="I11">
        <v>0.56000000000000005</v>
      </c>
      <c r="J11">
        <v>0.51</v>
      </c>
      <c r="R11">
        <v>24</v>
      </c>
      <c r="T11">
        <v>14</v>
      </c>
      <c r="U11">
        <v>1</v>
      </c>
      <c r="V11" s="99">
        <f t="shared" si="0"/>
        <v>14.083333333333334</v>
      </c>
      <c r="X11" s="156">
        <f t="shared" si="1"/>
        <v>0.58680555555555558</v>
      </c>
      <c r="Z11">
        <f t="shared" si="2"/>
        <v>12</v>
      </c>
      <c r="AB11" s="99">
        <f t="shared" si="3"/>
        <v>2.0833333333333339</v>
      </c>
    </row>
    <row r="12" spans="1:28">
      <c r="A12" s="172">
        <v>5</v>
      </c>
      <c r="B12">
        <v>500000</v>
      </c>
      <c r="C12">
        <v>12</v>
      </c>
      <c r="D12">
        <v>300</v>
      </c>
      <c r="E12">
        <v>4520</v>
      </c>
      <c r="F12">
        <v>2.5</v>
      </c>
      <c r="G12" s="9">
        <f t="shared" si="4"/>
        <v>0</v>
      </c>
      <c r="H12">
        <v>0.25</v>
      </c>
      <c r="I12">
        <v>0.28999999999999998</v>
      </c>
      <c r="J12">
        <v>0.26</v>
      </c>
      <c r="R12">
        <v>27</v>
      </c>
      <c r="T12">
        <v>15</v>
      </c>
      <c r="U12">
        <v>10</v>
      </c>
      <c r="V12" s="99">
        <f t="shared" ref="V12:V16" si="5">T12+U12/12</f>
        <v>15.833333333333334</v>
      </c>
      <c r="X12" s="156">
        <f t="shared" si="1"/>
        <v>0.5864197530864198</v>
      </c>
      <c r="Z12">
        <f t="shared" si="2"/>
        <v>13.5</v>
      </c>
      <c r="AB12" s="99">
        <f t="shared" si="3"/>
        <v>2.3333333333333339</v>
      </c>
    </row>
    <row r="13" spans="1:28">
      <c r="A13" s="172">
        <v>6</v>
      </c>
      <c r="B13">
        <v>750000</v>
      </c>
      <c r="C13">
        <v>14</v>
      </c>
      <c r="D13">
        <v>260</v>
      </c>
      <c r="E13">
        <v>6230</v>
      </c>
      <c r="F13">
        <v>3.4</v>
      </c>
      <c r="G13" s="9">
        <f t="shared" si="4"/>
        <v>0</v>
      </c>
      <c r="R13">
        <v>30</v>
      </c>
      <c r="T13">
        <v>17</v>
      </c>
      <c r="U13">
        <v>4</v>
      </c>
      <c r="V13" s="99">
        <f t="shared" si="5"/>
        <v>17.333333333333332</v>
      </c>
      <c r="X13" s="156">
        <f t="shared" si="1"/>
        <v>0.57777777777777772</v>
      </c>
      <c r="Z13">
        <f t="shared" si="2"/>
        <v>15</v>
      </c>
      <c r="AB13" s="99">
        <f t="shared" si="3"/>
        <v>2.3333333333333321</v>
      </c>
    </row>
    <row r="14" spans="1:28">
      <c r="A14" s="172">
        <v>7</v>
      </c>
      <c r="B14">
        <v>1000000</v>
      </c>
      <c r="C14">
        <v>16</v>
      </c>
      <c r="D14">
        <v>225</v>
      </c>
      <c r="E14">
        <v>8040</v>
      </c>
      <c r="F14">
        <v>4.4000000000000004</v>
      </c>
      <c r="G14" s="9">
        <f t="shared" si="4"/>
        <v>0</v>
      </c>
      <c r="R14">
        <v>33</v>
      </c>
      <c r="T14">
        <v>18</v>
      </c>
      <c r="U14">
        <v>10</v>
      </c>
      <c r="V14" s="99">
        <f t="shared" si="5"/>
        <v>18.833333333333332</v>
      </c>
      <c r="X14" s="156">
        <f t="shared" si="1"/>
        <v>0.57070707070707072</v>
      </c>
      <c r="Z14">
        <f t="shared" si="2"/>
        <v>16.5</v>
      </c>
      <c r="AB14" s="99">
        <f t="shared" si="3"/>
        <v>2.3333333333333321</v>
      </c>
    </row>
    <row r="15" spans="1:28">
      <c r="A15" t="s">
        <v>842</v>
      </c>
      <c r="R15">
        <v>36</v>
      </c>
      <c r="T15">
        <v>20</v>
      </c>
      <c r="U15">
        <v>4</v>
      </c>
      <c r="V15" s="99">
        <f t="shared" si="5"/>
        <v>20.333333333333332</v>
      </c>
      <c r="X15" s="156">
        <f t="shared" si="1"/>
        <v>0.56481481481481477</v>
      </c>
      <c r="Z15">
        <f t="shared" si="2"/>
        <v>18</v>
      </c>
      <c r="AB15" s="99">
        <f t="shared" si="3"/>
        <v>2.3333333333333321</v>
      </c>
    </row>
    <row r="16" spans="1:28">
      <c r="D16" t="s">
        <v>838</v>
      </c>
      <c r="R16">
        <v>42</v>
      </c>
      <c r="T16">
        <v>23</v>
      </c>
      <c r="U16">
        <v>4</v>
      </c>
      <c r="V16" s="99">
        <f t="shared" si="5"/>
        <v>23.333333333333332</v>
      </c>
      <c r="X16" s="156">
        <f t="shared" si="1"/>
        <v>0.55555555555555558</v>
      </c>
      <c r="Z16">
        <f t="shared" si="2"/>
        <v>21</v>
      </c>
      <c r="AB16" s="99">
        <f t="shared" si="3"/>
        <v>2.3333333333333321</v>
      </c>
    </row>
    <row r="17" spans="2:28" ht="19.5" customHeight="1">
      <c r="B17" t="s">
        <v>839</v>
      </c>
      <c r="C17" t="s">
        <v>834</v>
      </c>
      <c r="D17" t="s">
        <v>835</v>
      </c>
      <c r="E17" t="s">
        <v>836</v>
      </c>
      <c r="F17" t="s">
        <v>837</v>
      </c>
      <c r="G17" t="s">
        <v>568</v>
      </c>
      <c r="R17">
        <v>48</v>
      </c>
      <c r="T17">
        <v>26</v>
      </c>
      <c r="U17">
        <v>4</v>
      </c>
      <c r="V17" s="99">
        <f>T17+U17/12</f>
        <v>26.333333333333332</v>
      </c>
      <c r="X17" s="156">
        <f>V17/R17</f>
        <v>0.54861111111111105</v>
      </c>
      <c r="Z17">
        <f t="shared" si="2"/>
        <v>24</v>
      </c>
      <c r="AB17" s="99">
        <f t="shared" si="3"/>
        <v>2.3333333333333321</v>
      </c>
    </row>
    <row r="18" spans="2:28">
      <c r="B18">
        <v>5</v>
      </c>
      <c r="C18" s="181">
        <v>108</v>
      </c>
      <c r="G18" s="182">
        <f>1/3</f>
        <v>0.33333333333333331</v>
      </c>
      <c r="H18" s="175">
        <v>103.95</v>
      </c>
    </row>
    <row r="19" spans="2:28">
      <c r="B19">
        <v>10</v>
      </c>
      <c r="C19" s="181">
        <v>181</v>
      </c>
      <c r="G19" s="182">
        <f>1/2</f>
        <v>0.5</v>
      </c>
      <c r="H19" s="175">
        <v>109.95</v>
      </c>
      <c r="M19" t="s">
        <v>808</v>
      </c>
    </row>
    <row r="20" spans="2:28">
      <c r="B20">
        <v>12</v>
      </c>
      <c r="C20" s="181">
        <v>281</v>
      </c>
      <c r="D20" s="181">
        <v>397</v>
      </c>
      <c r="E20" s="181">
        <v>880</v>
      </c>
      <c r="F20" s="181"/>
      <c r="G20" s="182">
        <f>3/4</f>
        <v>0.75</v>
      </c>
      <c r="H20" s="175">
        <v>119.95</v>
      </c>
      <c r="K20" t="s">
        <v>685</v>
      </c>
      <c r="N20" s="173"/>
      <c r="O20" s="173"/>
      <c r="P20" s="173"/>
    </row>
    <row r="21" spans="2:28">
      <c r="B21">
        <v>17</v>
      </c>
      <c r="C21" s="181">
        <v>347</v>
      </c>
      <c r="D21" s="181">
        <v>490</v>
      </c>
      <c r="E21" s="181">
        <v>1100</v>
      </c>
      <c r="F21" s="181"/>
      <c r="G21" s="182">
        <v>1</v>
      </c>
      <c r="H21" s="175">
        <v>133.94999999999999</v>
      </c>
      <c r="N21" s="173"/>
      <c r="O21" s="173"/>
      <c r="P21" s="173"/>
    </row>
    <row r="22" spans="2:28">
      <c r="B22">
        <v>22</v>
      </c>
      <c r="C22" s="181">
        <v>412</v>
      </c>
      <c r="D22" s="181">
        <v>585</v>
      </c>
      <c r="E22" s="181">
        <v>1340</v>
      </c>
      <c r="F22" s="181">
        <v>1796</v>
      </c>
      <c r="G22" s="182">
        <v>1.5</v>
      </c>
      <c r="H22" s="175">
        <v>169.95</v>
      </c>
      <c r="N22" s="173"/>
      <c r="O22" s="173"/>
      <c r="P22" s="173"/>
    </row>
    <row r="23" spans="2:28">
      <c r="G23" s="182">
        <v>2</v>
      </c>
      <c r="H23" s="175">
        <v>199.95</v>
      </c>
      <c r="N23" s="173"/>
      <c r="O23" s="173"/>
      <c r="P23" s="173"/>
    </row>
    <row r="24" spans="2:28">
      <c r="G24" s="182">
        <v>3</v>
      </c>
      <c r="H24" s="175">
        <v>246.24</v>
      </c>
      <c r="N24" s="173"/>
      <c r="O24" s="173"/>
      <c r="P24" s="173"/>
    </row>
    <row r="25" spans="2:28">
      <c r="G25" s="182">
        <v>5</v>
      </c>
      <c r="H25" s="175">
        <v>265.99</v>
      </c>
      <c r="N25" s="173"/>
      <c r="O25" s="173"/>
      <c r="P25" s="173"/>
    </row>
    <row r="26" spans="2:28" ht="31.5" customHeight="1">
      <c r="G26" s="182">
        <v>7.5</v>
      </c>
      <c r="H26" s="175">
        <v>335.31</v>
      </c>
      <c r="N26" s="173"/>
      <c r="O26" s="173"/>
      <c r="P26" s="173"/>
    </row>
    <row r="27" spans="2:28" ht="65.25" customHeight="1">
      <c r="G27" s="182">
        <v>10</v>
      </c>
      <c r="H27" s="175">
        <v>422.78</v>
      </c>
      <c r="N27" s="174" t="s">
        <v>787</v>
      </c>
      <c r="O27" s="174" t="s">
        <v>788</v>
      </c>
      <c r="P27" s="174" t="s">
        <v>789</v>
      </c>
    </row>
    <row r="28" spans="2:28">
      <c r="G28" s="182">
        <v>15</v>
      </c>
      <c r="H28" s="175">
        <v>627.19000000000005</v>
      </c>
      <c r="N28" s="175">
        <v>103.95</v>
      </c>
      <c r="O28" s="175">
        <v>109.95</v>
      </c>
      <c r="P28" s="175">
        <v>119.95</v>
      </c>
    </row>
    <row r="29" spans="2:28">
      <c r="G29" s="182">
        <v>20</v>
      </c>
      <c r="H29" s="175">
        <v>712.41</v>
      </c>
      <c r="N29" s="173"/>
      <c r="O29" s="173"/>
      <c r="P29" s="173"/>
    </row>
    <row r="30" spans="2:28">
      <c r="G30" s="182">
        <v>25</v>
      </c>
      <c r="H30" s="175">
        <v>989.6</v>
      </c>
      <c r="N30" s="173"/>
      <c r="O30" s="173"/>
      <c r="P30" s="173"/>
    </row>
    <row r="31" spans="2:28">
      <c r="G31" s="182">
        <v>30</v>
      </c>
      <c r="H31" s="175">
        <v>1077.52</v>
      </c>
      <c r="N31" s="173"/>
      <c r="O31" s="173"/>
      <c r="P31" s="173"/>
    </row>
    <row r="32" spans="2:28">
      <c r="G32" s="182">
        <v>40</v>
      </c>
      <c r="H32" s="175">
        <v>1405.41</v>
      </c>
      <c r="N32" s="173"/>
      <c r="O32" s="173"/>
      <c r="P32" s="173"/>
    </row>
    <row r="33" spans="1:16">
      <c r="G33" s="182">
        <v>50</v>
      </c>
      <c r="H33" s="175">
        <v>1796.93</v>
      </c>
      <c r="N33" s="173"/>
      <c r="O33" s="173"/>
      <c r="P33" s="173"/>
    </row>
    <row r="34" spans="1:16">
      <c r="N34" s="173"/>
      <c r="O34" s="173"/>
      <c r="P34" s="173"/>
    </row>
    <row r="35" spans="1:16" ht="34.5" customHeight="1">
      <c r="N35" s="173"/>
      <c r="O35" s="173"/>
      <c r="P35" s="173"/>
    </row>
    <row r="36" spans="1:16" ht="43.2">
      <c r="N36" s="174" t="s">
        <v>790</v>
      </c>
      <c r="O36" s="174" t="s">
        <v>791</v>
      </c>
      <c r="P36" s="174" t="s">
        <v>792</v>
      </c>
    </row>
    <row r="37" spans="1:16">
      <c r="D37" t="s">
        <v>838</v>
      </c>
      <c r="N37" s="175">
        <v>133.94999999999999</v>
      </c>
      <c r="O37" s="175">
        <v>169.95</v>
      </c>
      <c r="P37" s="175">
        <v>199.95</v>
      </c>
    </row>
    <row r="38" spans="1:16">
      <c r="B38" t="s">
        <v>839</v>
      </c>
      <c r="C38" t="s">
        <v>834</v>
      </c>
      <c r="D38" t="s">
        <v>835</v>
      </c>
      <c r="E38" t="s">
        <v>836</v>
      </c>
      <c r="F38" t="s">
        <v>837</v>
      </c>
      <c r="N38" s="173"/>
      <c r="O38" s="173"/>
      <c r="P38" s="173"/>
    </row>
    <row r="39" spans="1:16">
      <c r="A39">
        <v>5</v>
      </c>
      <c r="B39">
        <v>5</v>
      </c>
      <c r="C39" s="181">
        <v>108</v>
      </c>
      <c r="D39" s="183">
        <f t="shared" ref="D39:E44" si="6">D40*(C39/C40)</f>
        <v>152.58362989323842</v>
      </c>
      <c r="E39" s="183">
        <f t="shared" si="6"/>
        <v>338.22064056939507</v>
      </c>
      <c r="F39" s="183">
        <f t="shared" ref="F39:F54" si="7">F40*(E39/E40)</f>
        <v>453.31661974823402</v>
      </c>
      <c r="G39">
        <v>15</v>
      </c>
      <c r="N39" s="173"/>
      <c r="O39" s="173"/>
      <c r="P39" s="173"/>
    </row>
    <row r="40" spans="1:16">
      <c r="A40">
        <v>6</v>
      </c>
      <c r="C40" s="181">
        <f>C39+(C$44-C$39)/5</f>
        <v>122.6</v>
      </c>
      <c r="D40" s="183">
        <f t="shared" si="6"/>
        <v>173.21067615658362</v>
      </c>
      <c r="E40" s="183">
        <f t="shared" si="6"/>
        <v>383.94306049822069</v>
      </c>
      <c r="F40" s="183">
        <f t="shared" si="7"/>
        <v>514.59831093642117</v>
      </c>
      <c r="G40">
        <v>16</v>
      </c>
      <c r="N40" s="173"/>
      <c r="O40" s="173"/>
      <c r="P40" s="173"/>
    </row>
    <row r="41" spans="1:16">
      <c r="A41">
        <v>7</v>
      </c>
      <c r="C41" s="181">
        <f t="shared" ref="C41:C43" si="8">C40+(C$44-C$39)/5</f>
        <v>137.19999999999999</v>
      </c>
      <c r="D41" s="183">
        <f t="shared" si="6"/>
        <v>193.83772241992881</v>
      </c>
      <c r="E41" s="183">
        <f t="shared" si="6"/>
        <v>429.6654804270463</v>
      </c>
      <c r="F41" s="183">
        <f t="shared" si="7"/>
        <v>575.88000212460827</v>
      </c>
      <c r="G41">
        <v>17</v>
      </c>
      <c r="N41" s="173"/>
      <c r="O41" s="173"/>
      <c r="P41" s="173"/>
    </row>
    <row r="42" spans="1:16">
      <c r="A42">
        <v>8</v>
      </c>
      <c r="C42" s="181">
        <f t="shared" si="8"/>
        <v>151.79999999999998</v>
      </c>
      <c r="D42" s="183">
        <f t="shared" si="6"/>
        <v>214.464768683274</v>
      </c>
      <c r="E42" s="183">
        <f t="shared" si="6"/>
        <v>475.38790035587192</v>
      </c>
      <c r="F42" s="183">
        <f t="shared" si="7"/>
        <v>637.16169331279548</v>
      </c>
      <c r="G42">
        <v>18</v>
      </c>
      <c r="N42" s="173"/>
      <c r="O42" s="173"/>
      <c r="P42" s="173"/>
    </row>
    <row r="43" spans="1:16">
      <c r="A43">
        <v>9</v>
      </c>
      <c r="C43" s="181">
        <f t="shared" si="8"/>
        <v>166.39999999999998</v>
      </c>
      <c r="D43" s="183">
        <f t="shared" si="6"/>
        <v>235.09181494661919</v>
      </c>
      <c r="E43" s="183">
        <f t="shared" si="6"/>
        <v>521.11032028469754</v>
      </c>
      <c r="F43" s="183">
        <f t="shared" si="7"/>
        <v>698.44338450098269</v>
      </c>
      <c r="G43">
        <v>19</v>
      </c>
      <c r="N43" s="173"/>
      <c r="O43" s="173"/>
      <c r="P43" s="173"/>
    </row>
    <row r="44" spans="1:16" ht="35.25" customHeight="1">
      <c r="A44">
        <v>10</v>
      </c>
      <c r="B44">
        <v>10</v>
      </c>
      <c r="C44" s="181">
        <v>181</v>
      </c>
      <c r="D44" s="183">
        <f t="shared" si="6"/>
        <v>255.71886120996442</v>
      </c>
      <c r="E44" s="183">
        <f t="shared" si="6"/>
        <v>566.83274021352315</v>
      </c>
      <c r="F44" s="183">
        <f t="shared" si="7"/>
        <v>759.7250756891699</v>
      </c>
      <c r="G44">
        <v>20</v>
      </c>
      <c r="N44" s="173"/>
      <c r="O44" s="173"/>
      <c r="P44" s="173"/>
    </row>
    <row r="45" spans="1:16" ht="43.2">
      <c r="A45">
        <v>11</v>
      </c>
      <c r="C45" s="181">
        <f>AVERAGE(C44,C46)</f>
        <v>231</v>
      </c>
      <c r="D45" s="183">
        <f>D46*(C45/C46)</f>
        <v>326.35943060498221</v>
      </c>
      <c r="E45" s="183">
        <f>E46*(D45/D46)</f>
        <v>723.41637010676163</v>
      </c>
      <c r="F45" s="183">
        <f t="shared" si="7"/>
        <v>969.59388112816714</v>
      </c>
      <c r="G45">
        <v>21</v>
      </c>
      <c r="N45" s="174" t="s">
        <v>793</v>
      </c>
      <c r="O45" s="174" t="s">
        <v>794</v>
      </c>
      <c r="P45" s="174" t="s">
        <v>795</v>
      </c>
    </row>
    <row r="46" spans="1:16">
      <c r="A46">
        <v>12</v>
      </c>
      <c r="B46">
        <v>12</v>
      </c>
      <c r="C46" s="181">
        <v>281</v>
      </c>
      <c r="D46" s="181">
        <v>397</v>
      </c>
      <c r="E46" s="181">
        <v>880</v>
      </c>
      <c r="F46" s="183">
        <f t="shared" si="7"/>
        <v>1179.4626865671642</v>
      </c>
      <c r="G46">
        <v>22</v>
      </c>
      <c r="N46" s="175">
        <v>181.6</v>
      </c>
      <c r="O46" s="175">
        <v>188.87</v>
      </c>
      <c r="P46" s="175">
        <v>246.24</v>
      </c>
    </row>
    <row r="47" spans="1:16">
      <c r="A47">
        <v>13</v>
      </c>
      <c r="C47" s="181">
        <f t="shared" ref="C47:E50" si="9">C46+(C$51-C$46)/5</f>
        <v>294.2</v>
      </c>
      <c r="D47" s="181">
        <f t="shared" si="9"/>
        <v>415.6</v>
      </c>
      <c r="E47" s="181">
        <f t="shared" si="9"/>
        <v>924</v>
      </c>
      <c r="F47" s="183">
        <f t="shared" si="7"/>
        <v>1238.4358208955225</v>
      </c>
      <c r="G47">
        <v>23</v>
      </c>
      <c r="N47" s="173"/>
      <c r="O47" s="173"/>
      <c r="P47" s="173"/>
    </row>
    <row r="48" spans="1:16">
      <c r="A48">
        <v>14</v>
      </c>
      <c r="C48" s="181">
        <f t="shared" si="9"/>
        <v>307.39999999999998</v>
      </c>
      <c r="D48" s="181">
        <f t="shared" si="9"/>
        <v>434.20000000000005</v>
      </c>
      <c r="E48" s="181">
        <f t="shared" si="9"/>
        <v>968</v>
      </c>
      <c r="F48" s="183">
        <f t="shared" si="7"/>
        <v>1297.4089552238806</v>
      </c>
      <c r="G48">
        <v>24</v>
      </c>
      <c r="N48" s="173"/>
      <c r="O48" s="173"/>
      <c r="P48" s="173"/>
    </row>
    <row r="49" spans="1:16">
      <c r="A49">
        <v>15</v>
      </c>
      <c r="C49" s="181">
        <f t="shared" si="9"/>
        <v>320.59999999999997</v>
      </c>
      <c r="D49" s="181">
        <f t="shared" si="9"/>
        <v>452.80000000000007</v>
      </c>
      <c r="E49" s="181">
        <f t="shared" si="9"/>
        <v>1012</v>
      </c>
      <c r="F49" s="183">
        <f t="shared" si="7"/>
        <v>1356.3820895522388</v>
      </c>
      <c r="G49">
        <v>25</v>
      </c>
      <c r="N49" s="173"/>
      <c r="O49" s="173"/>
      <c r="P49" s="173"/>
    </row>
    <row r="50" spans="1:16">
      <c r="A50">
        <v>16</v>
      </c>
      <c r="C50" s="181">
        <f t="shared" si="9"/>
        <v>333.79999999999995</v>
      </c>
      <c r="D50" s="181">
        <f t="shared" si="9"/>
        <v>471.40000000000009</v>
      </c>
      <c r="E50" s="181">
        <f t="shared" si="9"/>
        <v>1056</v>
      </c>
      <c r="F50" s="183">
        <f t="shared" si="7"/>
        <v>1415.3552238805969</v>
      </c>
      <c r="G50">
        <v>26</v>
      </c>
      <c r="N50" s="173"/>
      <c r="O50" s="173"/>
      <c r="P50" s="173"/>
    </row>
    <row r="51" spans="1:16">
      <c r="A51">
        <v>17</v>
      </c>
      <c r="B51">
        <v>17</v>
      </c>
      <c r="C51" s="181">
        <v>347</v>
      </c>
      <c r="D51" s="181">
        <v>490</v>
      </c>
      <c r="E51" s="181">
        <v>1100</v>
      </c>
      <c r="F51" s="183">
        <f t="shared" si="7"/>
        <v>1474.3283582089553</v>
      </c>
      <c r="G51">
        <v>27</v>
      </c>
      <c r="N51" s="173"/>
      <c r="O51" s="173"/>
      <c r="P51" s="173"/>
    </row>
    <row r="52" spans="1:16">
      <c r="A52">
        <v>18</v>
      </c>
      <c r="C52" s="181">
        <f>C51+(C$56-C$51)/5</f>
        <v>360</v>
      </c>
      <c r="D52" s="181">
        <f t="shared" ref="D52:E55" si="10">D51+(D$56-D$51)/5</f>
        <v>509</v>
      </c>
      <c r="E52" s="181">
        <f t="shared" si="10"/>
        <v>1148</v>
      </c>
      <c r="F52" s="183">
        <f t="shared" si="7"/>
        <v>1538.6626865671642</v>
      </c>
      <c r="G52">
        <v>28</v>
      </c>
      <c r="N52" s="173"/>
      <c r="O52" s="173"/>
      <c r="P52" s="173"/>
    </row>
    <row r="53" spans="1:16" ht="39" customHeight="1">
      <c r="A53">
        <v>19</v>
      </c>
      <c r="C53" s="181">
        <f t="shared" ref="C53:C55" si="11">C52+(C$56-C$51)/5</f>
        <v>373</v>
      </c>
      <c r="D53" s="181">
        <f t="shared" si="10"/>
        <v>528</v>
      </c>
      <c r="E53" s="181">
        <f t="shared" si="10"/>
        <v>1196</v>
      </c>
      <c r="F53" s="183">
        <f t="shared" si="7"/>
        <v>1602.9970149253732</v>
      </c>
      <c r="G53">
        <v>29</v>
      </c>
      <c r="N53" s="173"/>
      <c r="O53" s="173"/>
      <c r="P53" s="173"/>
    </row>
    <row r="54" spans="1:16" ht="43.2">
      <c r="A54">
        <v>20</v>
      </c>
      <c r="C54" s="181">
        <f t="shared" si="11"/>
        <v>386</v>
      </c>
      <c r="D54" s="181">
        <f t="shared" si="10"/>
        <v>547</v>
      </c>
      <c r="E54" s="181">
        <f t="shared" si="10"/>
        <v>1244</v>
      </c>
      <c r="F54" s="183">
        <f t="shared" si="7"/>
        <v>1667.3313432835821</v>
      </c>
      <c r="G54">
        <v>30</v>
      </c>
      <c r="N54" s="174" t="s">
        <v>796</v>
      </c>
      <c r="O54" s="174" t="s">
        <v>797</v>
      </c>
      <c r="P54" s="174" t="s">
        <v>798</v>
      </c>
    </row>
    <row r="55" spans="1:16">
      <c r="A55">
        <v>21</v>
      </c>
      <c r="C55" s="181">
        <f t="shared" si="11"/>
        <v>399</v>
      </c>
      <c r="D55" s="181">
        <f t="shared" si="10"/>
        <v>566</v>
      </c>
      <c r="E55" s="181">
        <f t="shared" si="10"/>
        <v>1292</v>
      </c>
      <c r="F55" s="183">
        <f>F56*(E55/E56)</f>
        <v>1731.6656716417911</v>
      </c>
      <c r="G55">
        <v>31</v>
      </c>
      <c r="N55" s="175">
        <v>265.99</v>
      </c>
      <c r="O55" s="175">
        <v>335.31</v>
      </c>
      <c r="P55" s="175">
        <v>422.78</v>
      </c>
    </row>
    <row r="56" spans="1:16">
      <c r="A56">
        <v>22</v>
      </c>
      <c r="B56">
        <v>22</v>
      </c>
      <c r="C56" s="181">
        <v>412</v>
      </c>
      <c r="D56" s="181">
        <v>585</v>
      </c>
      <c r="E56" s="181">
        <v>1340</v>
      </c>
      <c r="F56" s="181">
        <v>1796</v>
      </c>
      <c r="G56">
        <v>32</v>
      </c>
      <c r="N56" s="173"/>
      <c r="O56" s="173"/>
      <c r="P56" s="173"/>
    </row>
    <row r="57" spans="1:16">
      <c r="A57">
        <v>23</v>
      </c>
      <c r="C57" s="181">
        <f>C56+(C56-C55)</f>
        <v>425</v>
      </c>
      <c r="D57" s="181">
        <f t="shared" ref="D57:F72" si="12">D56+(D56-D55)</f>
        <v>604</v>
      </c>
      <c r="E57" s="181">
        <f t="shared" si="12"/>
        <v>1388</v>
      </c>
      <c r="F57" s="181">
        <f t="shared" si="12"/>
        <v>1860.3343283582089</v>
      </c>
      <c r="G57">
        <v>33</v>
      </c>
      <c r="N57" s="173"/>
      <c r="O57" s="173"/>
      <c r="P57" s="173"/>
    </row>
    <row r="58" spans="1:16">
      <c r="A58">
        <v>24</v>
      </c>
      <c r="C58" s="181">
        <f t="shared" ref="C58:C121" si="13">C57+(C57-C56)</f>
        <v>438</v>
      </c>
      <c r="D58" s="181">
        <f t="shared" si="12"/>
        <v>623</v>
      </c>
      <c r="E58" s="181">
        <f t="shared" si="12"/>
        <v>1436</v>
      </c>
      <c r="F58" s="181">
        <f t="shared" si="12"/>
        <v>1924.6686567164179</v>
      </c>
      <c r="G58">
        <v>34</v>
      </c>
      <c r="N58" s="173"/>
      <c r="O58" s="173"/>
      <c r="P58" s="173"/>
    </row>
    <row r="59" spans="1:16">
      <c r="A59">
        <v>25</v>
      </c>
      <c r="C59" s="181">
        <f t="shared" si="13"/>
        <v>451</v>
      </c>
      <c r="D59" s="181">
        <f t="shared" si="12"/>
        <v>642</v>
      </c>
      <c r="E59" s="181">
        <f t="shared" si="12"/>
        <v>1484</v>
      </c>
      <c r="F59" s="181">
        <f t="shared" si="12"/>
        <v>1989.0029850746268</v>
      </c>
      <c r="G59">
        <v>35</v>
      </c>
      <c r="N59" s="173"/>
      <c r="O59" s="173"/>
      <c r="P59" s="173"/>
    </row>
    <row r="60" spans="1:16">
      <c r="A60">
        <v>26</v>
      </c>
      <c r="C60" s="181">
        <f t="shared" si="13"/>
        <v>464</v>
      </c>
      <c r="D60" s="181">
        <f t="shared" si="12"/>
        <v>661</v>
      </c>
      <c r="E60" s="181">
        <f t="shared" si="12"/>
        <v>1532</v>
      </c>
      <c r="F60" s="181">
        <f t="shared" si="12"/>
        <v>2053.3373134328358</v>
      </c>
      <c r="G60">
        <v>36</v>
      </c>
      <c r="N60" s="173"/>
      <c r="O60" s="173"/>
      <c r="P60" s="173"/>
    </row>
    <row r="61" spans="1:16">
      <c r="A61">
        <v>27</v>
      </c>
      <c r="C61" s="181">
        <f t="shared" si="13"/>
        <v>477</v>
      </c>
      <c r="D61" s="181">
        <f t="shared" si="12"/>
        <v>680</v>
      </c>
      <c r="E61" s="181">
        <f t="shared" si="12"/>
        <v>1580</v>
      </c>
      <c r="F61" s="181">
        <f t="shared" si="12"/>
        <v>2117.6716417910447</v>
      </c>
      <c r="G61">
        <v>37</v>
      </c>
      <c r="N61" s="173"/>
      <c r="O61" s="173"/>
      <c r="P61" s="173"/>
    </row>
    <row r="62" spans="1:16" ht="33.75" customHeight="1">
      <c r="A62">
        <v>28</v>
      </c>
      <c r="C62" s="181">
        <f t="shared" si="13"/>
        <v>490</v>
      </c>
      <c r="D62" s="181">
        <f t="shared" si="12"/>
        <v>699</v>
      </c>
      <c r="E62" s="181">
        <f t="shared" si="12"/>
        <v>1628</v>
      </c>
      <c r="F62" s="181">
        <f t="shared" si="12"/>
        <v>2182.0059701492537</v>
      </c>
      <c r="G62">
        <v>38</v>
      </c>
      <c r="N62" s="173"/>
      <c r="O62" s="173"/>
      <c r="P62" s="173"/>
    </row>
    <row r="63" spans="1:16" ht="43.2">
      <c r="A63">
        <v>29</v>
      </c>
      <c r="C63" s="181">
        <f t="shared" si="13"/>
        <v>503</v>
      </c>
      <c r="D63" s="181">
        <f t="shared" si="12"/>
        <v>718</v>
      </c>
      <c r="E63" s="181">
        <f t="shared" si="12"/>
        <v>1676</v>
      </c>
      <c r="F63" s="181">
        <f t="shared" si="12"/>
        <v>2246.3402985074626</v>
      </c>
      <c r="G63">
        <v>39</v>
      </c>
      <c r="N63" s="174" t="s">
        <v>799</v>
      </c>
      <c r="O63" s="174" t="s">
        <v>800</v>
      </c>
      <c r="P63" s="174" t="s">
        <v>801</v>
      </c>
    </row>
    <row r="64" spans="1:16">
      <c r="A64">
        <v>30</v>
      </c>
      <c r="C64" s="181">
        <f t="shared" si="13"/>
        <v>516</v>
      </c>
      <c r="D64" s="181">
        <f t="shared" si="12"/>
        <v>737</v>
      </c>
      <c r="E64" s="181">
        <f t="shared" si="12"/>
        <v>1724</v>
      </c>
      <c r="F64" s="181">
        <f t="shared" si="12"/>
        <v>2310.6746268656716</v>
      </c>
      <c r="G64">
        <v>40</v>
      </c>
      <c r="N64" s="175">
        <v>627.19000000000005</v>
      </c>
      <c r="O64" s="175">
        <v>712.41</v>
      </c>
      <c r="P64" s="175">
        <v>989.6</v>
      </c>
    </row>
    <row r="65" spans="1:16">
      <c r="A65">
        <v>31</v>
      </c>
      <c r="C65" s="181">
        <f t="shared" si="13"/>
        <v>529</v>
      </c>
      <c r="D65" s="181">
        <f t="shared" si="12"/>
        <v>756</v>
      </c>
      <c r="E65" s="181">
        <f t="shared" si="12"/>
        <v>1772</v>
      </c>
      <c r="F65" s="181">
        <f t="shared" si="12"/>
        <v>2375.0089552238805</v>
      </c>
      <c r="G65">
        <v>41</v>
      </c>
      <c r="N65" s="173"/>
      <c r="O65" s="173"/>
      <c r="P65" s="173"/>
    </row>
    <row r="66" spans="1:16">
      <c r="A66">
        <v>32</v>
      </c>
      <c r="C66" s="181">
        <f t="shared" si="13"/>
        <v>542</v>
      </c>
      <c r="D66" s="181">
        <f t="shared" si="12"/>
        <v>775</v>
      </c>
      <c r="E66" s="181">
        <f t="shared" si="12"/>
        <v>1820</v>
      </c>
      <c r="F66" s="181">
        <f t="shared" si="12"/>
        <v>2439.3432835820895</v>
      </c>
      <c r="G66">
        <v>42</v>
      </c>
      <c r="N66" s="173"/>
      <c r="O66" s="173"/>
      <c r="P66" s="173"/>
    </row>
    <row r="67" spans="1:16">
      <c r="A67">
        <v>33</v>
      </c>
      <c r="C67" s="181">
        <f t="shared" si="13"/>
        <v>555</v>
      </c>
      <c r="D67" s="181">
        <f t="shared" si="12"/>
        <v>794</v>
      </c>
      <c r="E67" s="181">
        <f t="shared" si="12"/>
        <v>1868</v>
      </c>
      <c r="F67" s="181">
        <f t="shared" si="12"/>
        <v>2503.6776119402984</v>
      </c>
      <c r="G67">
        <v>43</v>
      </c>
      <c r="N67" s="173"/>
      <c r="O67" s="173"/>
      <c r="P67" s="173"/>
    </row>
    <row r="68" spans="1:16">
      <c r="A68">
        <v>34</v>
      </c>
      <c r="C68" s="181">
        <f t="shared" si="13"/>
        <v>568</v>
      </c>
      <c r="D68" s="181">
        <f t="shared" si="12"/>
        <v>813</v>
      </c>
      <c r="E68" s="181">
        <f t="shared" si="12"/>
        <v>1916</v>
      </c>
      <c r="F68" s="181">
        <f t="shared" si="12"/>
        <v>2568.0119402985074</v>
      </c>
      <c r="G68">
        <v>44</v>
      </c>
      <c r="N68" s="173"/>
      <c r="O68" s="173"/>
      <c r="P68" s="173"/>
    </row>
    <row r="69" spans="1:16">
      <c r="A69">
        <v>35</v>
      </c>
      <c r="C69" s="181">
        <f t="shared" si="13"/>
        <v>581</v>
      </c>
      <c r="D69" s="181">
        <f t="shared" si="12"/>
        <v>832</v>
      </c>
      <c r="E69" s="181">
        <f t="shared" si="12"/>
        <v>1964</v>
      </c>
      <c r="F69" s="181">
        <f t="shared" si="12"/>
        <v>2632.3462686567163</v>
      </c>
      <c r="G69">
        <v>45</v>
      </c>
      <c r="N69" s="173"/>
      <c r="O69" s="173"/>
      <c r="P69" s="173"/>
    </row>
    <row r="70" spans="1:16">
      <c r="A70">
        <v>36</v>
      </c>
      <c r="C70" s="181">
        <f t="shared" si="13"/>
        <v>594</v>
      </c>
      <c r="D70" s="181">
        <f t="shared" si="12"/>
        <v>851</v>
      </c>
      <c r="E70" s="181">
        <f t="shared" si="12"/>
        <v>2012</v>
      </c>
      <c r="F70" s="181">
        <f t="shared" si="12"/>
        <v>2696.6805970149253</v>
      </c>
      <c r="G70">
        <v>46</v>
      </c>
      <c r="N70" s="173"/>
      <c r="O70" s="173"/>
      <c r="P70" s="173"/>
    </row>
    <row r="71" spans="1:16" ht="39.75" customHeight="1">
      <c r="A71">
        <v>37</v>
      </c>
      <c r="C71" s="181">
        <f t="shared" si="13"/>
        <v>607</v>
      </c>
      <c r="D71" s="181">
        <f t="shared" si="12"/>
        <v>870</v>
      </c>
      <c r="E71" s="181">
        <f t="shared" si="12"/>
        <v>2060</v>
      </c>
      <c r="F71" s="181">
        <f t="shared" si="12"/>
        <v>2761.0149253731342</v>
      </c>
      <c r="G71">
        <v>47</v>
      </c>
      <c r="N71" s="173"/>
      <c r="O71" s="173"/>
      <c r="P71" s="173"/>
    </row>
    <row r="72" spans="1:16" ht="43.2">
      <c r="A72">
        <v>38</v>
      </c>
      <c r="C72" s="181">
        <f t="shared" si="13"/>
        <v>620</v>
      </c>
      <c r="D72" s="181">
        <f t="shared" si="12"/>
        <v>889</v>
      </c>
      <c r="E72" s="181">
        <f t="shared" si="12"/>
        <v>2108</v>
      </c>
      <c r="F72" s="181">
        <f t="shared" si="12"/>
        <v>2825.3492537313432</v>
      </c>
      <c r="G72">
        <v>48</v>
      </c>
      <c r="N72" s="174" t="s">
        <v>802</v>
      </c>
      <c r="O72" s="174" t="s">
        <v>803</v>
      </c>
      <c r="P72" s="174" t="s">
        <v>804</v>
      </c>
    </row>
    <row r="73" spans="1:16">
      <c r="A73">
        <v>39</v>
      </c>
      <c r="C73" s="181">
        <f t="shared" si="13"/>
        <v>633</v>
      </c>
      <c r="D73" s="181">
        <f t="shared" ref="D73:D121" si="14">D72+(D72-D71)</f>
        <v>908</v>
      </c>
      <c r="E73" s="181">
        <f t="shared" ref="E73:E121" si="15">E72+(E72-E71)</f>
        <v>2156</v>
      </c>
      <c r="F73" s="181">
        <f t="shared" ref="F73:F121" si="16">F72+(F72-F71)</f>
        <v>2889.6835820895521</v>
      </c>
      <c r="G73">
        <v>49</v>
      </c>
      <c r="N73" s="175">
        <v>1077.52</v>
      </c>
      <c r="O73" s="175">
        <v>1405.41</v>
      </c>
      <c r="P73" s="175">
        <v>1796.93</v>
      </c>
    </row>
    <row r="74" spans="1:16">
      <c r="A74">
        <v>40</v>
      </c>
      <c r="C74" s="181">
        <f t="shared" si="13"/>
        <v>646</v>
      </c>
      <c r="D74" s="181">
        <f t="shared" si="14"/>
        <v>927</v>
      </c>
      <c r="E74" s="181">
        <f t="shared" si="15"/>
        <v>2204</v>
      </c>
      <c r="F74" s="181">
        <f t="shared" si="16"/>
        <v>2954.0179104477611</v>
      </c>
      <c r="G74">
        <v>50</v>
      </c>
      <c r="N74" s="218"/>
      <c r="O74" s="177" t="s">
        <v>805</v>
      </c>
      <c r="P74" s="219" t="s">
        <v>807</v>
      </c>
    </row>
    <row r="75" spans="1:16">
      <c r="A75">
        <v>41</v>
      </c>
      <c r="C75" s="181">
        <f t="shared" si="13"/>
        <v>659</v>
      </c>
      <c r="D75" s="181">
        <f t="shared" si="14"/>
        <v>946</v>
      </c>
      <c r="E75" s="181">
        <f t="shared" si="15"/>
        <v>2252</v>
      </c>
      <c r="F75" s="181">
        <f t="shared" si="16"/>
        <v>3018.35223880597</v>
      </c>
      <c r="G75">
        <v>51</v>
      </c>
      <c r="N75" s="218"/>
      <c r="O75" s="178" t="s">
        <v>806</v>
      </c>
      <c r="P75" s="219"/>
    </row>
    <row r="76" spans="1:16">
      <c r="A76">
        <v>42</v>
      </c>
      <c r="C76" s="181">
        <f t="shared" si="13"/>
        <v>672</v>
      </c>
      <c r="D76" s="181">
        <f t="shared" si="14"/>
        <v>965</v>
      </c>
      <c r="E76" s="181">
        <f t="shared" si="15"/>
        <v>2300</v>
      </c>
      <c r="F76" s="181">
        <f t="shared" si="16"/>
        <v>3082.686567164179</v>
      </c>
      <c r="G76">
        <v>52</v>
      </c>
    </row>
    <row r="77" spans="1:16">
      <c r="A77">
        <v>43</v>
      </c>
      <c r="C77" s="181">
        <f t="shared" si="13"/>
        <v>685</v>
      </c>
      <c r="D77" s="181">
        <f t="shared" si="14"/>
        <v>984</v>
      </c>
      <c r="E77" s="181">
        <f t="shared" si="15"/>
        <v>2348</v>
      </c>
      <c r="F77" s="181">
        <f t="shared" si="16"/>
        <v>3147.0208955223879</v>
      </c>
      <c r="G77">
        <v>53</v>
      </c>
    </row>
    <row r="78" spans="1:16">
      <c r="A78">
        <v>44</v>
      </c>
      <c r="C78" s="181">
        <f t="shared" si="13"/>
        <v>698</v>
      </c>
      <c r="D78" s="181">
        <f t="shared" si="14"/>
        <v>1003</v>
      </c>
      <c r="E78" s="181">
        <f t="shared" si="15"/>
        <v>2396</v>
      </c>
      <c r="F78" s="181">
        <f t="shared" si="16"/>
        <v>3211.3552238805969</v>
      </c>
      <c r="G78">
        <v>54</v>
      </c>
      <c r="N78" s="176"/>
      <c r="O78" s="177" t="s">
        <v>809</v>
      </c>
      <c r="P78" s="179" t="s">
        <v>807</v>
      </c>
    </row>
    <row r="79" spans="1:16">
      <c r="A79">
        <v>45</v>
      </c>
      <c r="C79" s="181">
        <f t="shared" si="13"/>
        <v>711</v>
      </c>
      <c r="D79" s="181">
        <f t="shared" si="14"/>
        <v>1022</v>
      </c>
      <c r="E79" s="181">
        <f t="shared" si="15"/>
        <v>2444</v>
      </c>
      <c r="F79" s="181">
        <f t="shared" si="16"/>
        <v>3275.6895522388058</v>
      </c>
      <c r="G79">
        <v>55</v>
      </c>
      <c r="N79" s="173"/>
      <c r="O79" s="173"/>
      <c r="P79" s="173"/>
    </row>
    <row r="80" spans="1:16">
      <c r="A80">
        <v>46</v>
      </c>
      <c r="C80" s="181">
        <f t="shared" si="13"/>
        <v>724</v>
      </c>
      <c r="D80" s="181">
        <f t="shared" si="14"/>
        <v>1041</v>
      </c>
      <c r="E80" s="181">
        <f t="shared" si="15"/>
        <v>2492</v>
      </c>
      <c r="F80" s="181">
        <f t="shared" si="16"/>
        <v>3340.0238805970148</v>
      </c>
      <c r="G80">
        <v>56</v>
      </c>
      <c r="N80" s="173"/>
      <c r="O80" s="173"/>
      <c r="P80" s="173"/>
    </row>
    <row r="81" spans="1:16">
      <c r="A81">
        <v>47</v>
      </c>
      <c r="C81" s="181">
        <f t="shared" si="13"/>
        <v>737</v>
      </c>
      <c r="D81" s="181">
        <f t="shared" si="14"/>
        <v>1060</v>
      </c>
      <c r="E81" s="181">
        <f t="shared" si="15"/>
        <v>2540</v>
      </c>
      <c r="F81" s="181">
        <f t="shared" si="16"/>
        <v>3404.3582089552237</v>
      </c>
      <c r="G81">
        <v>57</v>
      </c>
      <c r="N81" s="173"/>
      <c r="O81" s="173"/>
      <c r="P81" s="173"/>
    </row>
    <row r="82" spans="1:16">
      <c r="A82">
        <v>48</v>
      </c>
      <c r="C82" s="181">
        <f t="shared" si="13"/>
        <v>750</v>
      </c>
      <c r="D82" s="181">
        <f t="shared" si="14"/>
        <v>1079</v>
      </c>
      <c r="E82" s="181">
        <f t="shared" si="15"/>
        <v>2588</v>
      </c>
      <c r="F82" s="181">
        <f t="shared" si="16"/>
        <v>3468.6925373134327</v>
      </c>
      <c r="G82">
        <v>58</v>
      </c>
      <c r="N82" s="173"/>
      <c r="O82" s="173"/>
      <c r="P82" s="173"/>
    </row>
    <row r="83" spans="1:16">
      <c r="A83">
        <v>49</v>
      </c>
      <c r="C83" s="181">
        <f t="shared" si="13"/>
        <v>763</v>
      </c>
      <c r="D83" s="181">
        <f t="shared" si="14"/>
        <v>1098</v>
      </c>
      <c r="E83" s="181">
        <f t="shared" si="15"/>
        <v>2636</v>
      </c>
      <c r="F83" s="181">
        <f t="shared" si="16"/>
        <v>3533.0268656716416</v>
      </c>
      <c r="G83">
        <v>59</v>
      </c>
      <c r="N83" s="173"/>
      <c r="O83" s="173"/>
      <c r="P83" s="173"/>
    </row>
    <row r="84" spans="1:16">
      <c r="A84">
        <v>50</v>
      </c>
      <c r="C84" s="181">
        <f t="shared" si="13"/>
        <v>776</v>
      </c>
      <c r="D84" s="181">
        <f t="shared" si="14"/>
        <v>1117</v>
      </c>
      <c r="E84" s="181">
        <f t="shared" si="15"/>
        <v>2684</v>
      </c>
      <c r="F84" s="181">
        <f t="shared" si="16"/>
        <v>3597.3611940298506</v>
      </c>
      <c r="G84">
        <v>60</v>
      </c>
      <c r="N84" s="173"/>
      <c r="O84" s="173"/>
      <c r="P84" s="173"/>
    </row>
    <row r="85" spans="1:16">
      <c r="A85">
        <v>51</v>
      </c>
      <c r="C85" s="181">
        <f t="shared" si="13"/>
        <v>789</v>
      </c>
      <c r="D85" s="181">
        <f t="shared" si="14"/>
        <v>1136</v>
      </c>
      <c r="E85" s="181">
        <f t="shared" si="15"/>
        <v>2732</v>
      </c>
      <c r="F85" s="181">
        <f t="shared" si="16"/>
        <v>3661.6955223880595</v>
      </c>
      <c r="G85">
        <v>61</v>
      </c>
      <c r="N85" s="173"/>
      <c r="O85" s="173"/>
      <c r="P85" s="173"/>
    </row>
    <row r="86" spans="1:16" ht="43.2">
      <c r="A86">
        <v>52</v>
      </c>
      <c r="C86" s="181">
        <f t="shared" si="13"/>
        <v>802</v>
      </c>
      <c r="D86" s="181">
        <f t="shared" si="14"/>
        <v>1155</v>
      </c>
      <c r="E86" s="181">
        <f t="shared" si="15"/>
        <v>2780</v>
      </c>
      <c r="F86" s="181">
        <f t="shared" si="16"/>
        <v>3726.0298507462685</v>
      </c>
      <c r="G86">
        <v>62</v>
      </c>
      <c r="N86" s="174" t="s">
        <v>810</v>
      </c>
      <c r="O86" s="174" t="s">
        <v>811</v>
      </c>
      <c r="P86" s="174" t="s">
        <v>812</v>
      </c>
    </row>
    <row r="87" spans="1:16">
      <c r="A87">
        <v>53</v>
      </c>
      <c r="C87" s="181">
        <f t="shared" si="13"/>
        <v>815</v>
      </c>
      <c r="D87" s="181">
        <f t="shared" si="14"/>
        <v>1174</v>
      </c>
      <c r="E87" s="181">
        <f t="shared" si="15"/>
        <v>2828</v>
      </c>
      <c r="F87" s="181">
        <f t="shared" si="16"/>
        <v>3790.3641791044774</v>
      </c>
      <c r="G87">
        <v>63</v>
      </c>
      <c r="N87" s="175">
        <v>281</v>
      </c>
      <c r="O87" s="175">
        <v>347</v>
      </c>
      <c r="P87" s="175">
        <v>412</v>
      </c>
    </row>
    <row r="88" spans="1:16">
      <c r="A88">
        <v>54</v>
      </c>
      <c r="C88" s="181">
        <f t="shared" si="13"/>
        <v>828</v>
      </c>
      <c r="D88" s="181">
        <f t="shared" si="14"/>
        <v>1193</v>
      </c>
      <c r="E88" s="181">
        <f t="shared" si="15"/>
        <v>2876</v>
      </c>
      <c r="F88" s="181">
        <f t="shared" si="16"/>
        <v>3854.6985074626864</v>
      </c>
      <c r="G88">
        <v>64</v>
      </c>
      <c r="N88" s="173"/>
      <c r="O88" s="173"/>
      <c r="P88" s="173"/>
    </row>
    <row r="89" spans="1:16">
      <c r="A89">
        <v>55</v>
      </c>
      <c r="C89" s="181">
        <f t="shared" si="13"/>
        <v>841</v>
      </c>
      <c r="D89" s="181">
        <f t="shared" si="14"/>
        <v>1212</v>
      </c>
      <c r="E89" s="181">
        <f t="shared" si="15"/>
        <v>2924</v>
      </c>
      <c r="F89" s="181">
        <f t="shared" si="16"/>
        <v>3919.0328358208953</v>
      </c>
      <c r="G89">
        <v>65</v>
      </c>
      <c r="N89" s="173"/>
      <c r="O89" s="173"/>
      <c r="P89" s="173"/>
    </row>
    <row r="90" spans="1:16">
      <c r="A90">
        <v>56</v>
      </c>
      <c r="C90" s="181">
        <f t="shared" si="13"/>
        <v>854</v>
      </c>
      <c r="D90" s="181">
        <f t="shared" si="14"/>
        <v>1231</v>
      </c>
      <c r="E90" s="181">
        <f t="shared" si="15"/>
        <v>2972</v>
      </c>
      <c r="F90" s="181">
        <f t="shared" si="16"/>
        <v>3983.3671641791043</v>
      </c>
      <c r="G90">
        <v>66</v>
      </c>
      <c r="N90" s="173"/>
      <c r="O90" s="173"/>
      <c r="P90" s="173"/>
    </row>
    <row r="91" spans="1:16">
      <c r="A91">
        <v>57</v>
      </c>
      <c r="C91" s="181">
        <f t="shared" si="13"/>
        <v>867</v>
      </c>
      <c r="D91" s="181">
        <f t="shared" si="14"/>
        <v>1250</v>
      </c>
      <c r="E91" s="181">
        <f t="shared" si="15"/>
        <v>3020</v>
      </c>
      <c r="F91" s="181">
        <f t="shared" si="16"/>
        <v>4047.7014925373132</v>
      </c>
      <c r="G91">
        <v>67</v>
      </c>
      <c r="N91" s="173"/>
      <c r="O91" s="173"/>
      <c r="P91" s="173"/>
    </row>
    <row r="92" spans="1:16">
      <c r="A92">
        <v>58</v>
      </c>
      <c r="C92" s="181">
        <f t="shared" si="13"/>
        <v>880</v>
      </c>
      <c r="D92" s="181">
        <f t="shared" si="14"/>
        <v>1269</v>
      </c>
      <c r="E92" s="181">
        <f t="shared" si="15"/>
        <v>3068</v>
      </c>
      <c r="F92" s="181">
        <f t="shared" si="16"/>
        <v>4112.0358208955222</v>
      </c>
      <c r="G92">
        <v>68</v>
      </c>
      <c r="N92" s="173"/>
      <c r="O92" s="173"/>
      <c r="P92" s="173"/>
    </row>
    <row r="93" spans="1:16">
      <c r="A93">
        <v>59</v>
      </c>
      <c r="C93" s="181">
        <f t="shared" si="13"/>
        <v>893</v>
      </c>
      <c r="D93" s="181">
        <f t="shared" si="14"/>
        <v>1288</v>
      </c>
      <c r="E93" s="181">
        <f t="shared" si="15"/>
        <v>3116</v>
      </c>
      <c r="F93" s="181">
        <f t="shared" si="16"/>
        <v>4176.3701492537311</v>
      </c>
      <c r="G93">
        <v>69</v>
      </c>
      <c r="N93" s="173"/>
      <c r="O93" s="173"/>
      <c r="P93" s="173"/>
    </row>
    <row r="94" spans="1:16">
      <c r="A94">
        <v>60</v>
      </c>
      <c r="C94" s="181">
        <f t="shared" si="13"/>
        <v>906</v>
      </c>
      <c r="D94" s="181">
        <f t="shared" si="14"/>
        <v>1307</v>
      </c>
      <c r="E94" s="181">
        <f t="shared" si="15"/>
        <v>3164</v>
      </c>
      <c r="F94" s="181">
        <f t="shared" si="16"/>
        <v>4240.7044776119401</v>
      </c>
      <c r="G94">
        <v>70</v>
      </c>
      <c r="N94" s="173"/>
      <c r="O94" s="173"/>
      <c r="P94" s="173"/>
    </row>
    <row r="95" spans="1:16" ht="43.2">
      <c r="A95">
        <v>61</v>
      </c>
      <c r="C95" s="181">
        <f t="shared" si="13"/>
        <v>919</v>
      </c>
      <c r="D95" s="181">
        <f t="shared" si="14"/>
        <v>1326</v>
      </c>
      <c r="E95" s="181">
        <f t="shared" si="15"/>
        <v>3212</v>
      </c>
      <c r="F95" s="181">
        <f t="shared" si="16"/>
        <v>4305.038805970149</v>
      </c>
      <c r="G95">
        <v>71</v>
      </c>
      <c r="N95" s="174" t="s">
        <v>813</v>
      </c>
      <c r="O95" s="174" t="s">
        <v>814</v>
      </c>
      <c r="P95" s="174" t="s">
        <v>815</v>
      </c>
    </row>
    <row r="96" spans="1:16">
      <c r="A96">
        <v>62</v>
      </c>
      <c r="C96" s="181">
        <f t="shared" si="13"/>
        <v>932</v>
      </c>
      <c r="D96" s="181">
        <f t="shared" si="14"/>
        <v>1345</v>
      </c>
      <c r="E96" s="181">
        <f t="shared" si="15"/>
        <v>3260</v>
      </c>
      <c r="F96" s="181">
        <f t="shared" si="16"/>
        <v>4369.373134328358</v>
      </c>
      <c r="G96">
        <v>72</v>
      </c>
      <c r="N96" s="175">
        <v>397</v>
      </c>
      <c r="O96" s="175">
        <v>490</v>
      </c>
      <c r="P96" s="175">
        <v>585</v>
      </c>
    </row>
    <row r="97" spans="1:16">
      <c r="A97">
        <v>63</v>
      </c>
      <c r="C97" s="181">
        <f t="shared" si="13"/>
        <v>945</v>
      </c>
      <c r="D97" s="181">
        <f t="shared" si="14"/>
        <v>1364</v>
      </c>
      <c r="E97" s="181">
        <f t="shared" si="15"/>
        <v>3308</v>
      </c>
      <c r="F97" s="181">
        <f t="shared" si="16"/>
        <v>4433.7074626865669</v>
      </c>
      <c r="G97">
        <v>73</v>
      </c>
      <c r="N97" s="173"/>
      <c r="O97" s="173"/>
      <c r="P97" s="173"/>
    </row>
    <row r="98" spans="1:16">
      <c r="A98">
        <v>64</v>
      </c>
      <c r="C98" s="181">
        <f t="shared" si="13"/>
        <v>958</v>
      </c>
      <c r="D98" s="181">
        <f t="shared" si="14"/>
        <v>1383</v>
      </c>
      <c r="E98" s="181">
        <f t="shared" si="15"/>
        <v>3356</v>
      </c>
      <c r="F98" s="181">
        <f t="shared" si="16"/>
        <v>4498.0417910447759</v>
      </c>
      <c r="G98">
        <v>74</v>
      </c>
      <c r="N98" s="173"/>
      <c r="O98" s="173"/>
      <c r="P98" s="173"/>
    </row>
    <row r="99" spans="1:16">
      <c r="A99">
        <v>65</v>
      </c>
      <c r="C99" s="181">
        <f t="shared" si="13"/>
        <v>971</v>
      </c>
      <c r="D99" s="181">
        <f t="shared" si="14"/>
        <v>1402</v>
      </c>
      <c r="E99" s="181">
        <f t="shared" si="15"/>
        <v>3404</v>
      </c>
      <c r="F99" s="181">
        <f t="shared" si="16"/>
        <v>4562.3761194029848</v>
      </c>
      <c r="G99">
        <v>75</v>
      </c>
      <c r="N99" s="173"/>
      <c r="O99" s="173"/>
      <c r="P99" s="173"/>
    </row>
    <row r="100" spans="1:16">
      <c r="A100">
        <v>66</v>
      </c>
      <c r="C100" s="181">
        <f t="shared" si="13"/>
        <v>984</v>
      </c>
      <c r="D100" s="181">
        <f t="shared" si="14"/>
        <v>1421</v>
      </c>
      <c r="E100" s="181">
        <f t="shared" si="15"/>
        <v>3452</v>
      </c>
      <c r="F100" s="181">
        <f t="shared" si="16"/>
        <v>4626.7104477611938</v>
      </c>
      <c r="G100">
        <v>76</v>
      </c>
      <c r="N100" s="173"/>
      <c r="O100" s="173"/>
      <c r="P100" s="173"/>
    </row>
    <row r="101" spans="1:16">
      <c r="A101">
        <v>67</v>
      </c>
      <c r="C101" s="181">
        <f t="shared" si="13"/>
        <v>997</v>
      </c>
      <c r="D101" s="181">
        <f t="shared" si="14"/>
        <v>1440</v>
      </c>
      <c r="E101" s="181">
        <f t="shared" si="15"/>
        <v>3500</v>
      </c>
      <c r="F101" s="181">
        <f t="shared" si="16"/>
        <v>4691.0447761194027</v>
      </c>
      <c r="G101">
        <v>77</v>
      </c>
      <c r="N101" s="173"/>
      <c r="O101" s="173"/>
      <c r="P101" s="173"/>
    </row>
    <row r="102" spans="1:16">
      <c r="A102">
        <v>68</v>
      </c>
      <c r="C102" s="181">
        <f t="shared" si="13"/>
        <v>1010</v>
      </c>
      <c r="D102" s="181">
        <f t="shared" si="14"/>
        <v>1459</v>
      </c>
      <c r="E102" s="181">
        <f t="shared" si="15"/>
        <v>3548</v>
      </c>
      <c r="F102" s="181">
        <f t="shared" si="16"/>
        <v>4755.3791044776117</v>
      </c>
      <c r="G102">
        <v>78</v>
      </c>
      <c r="N102" s="173"/>
      <c r="O102" s="173"/>
      <c r="P102" s="173"/>
    </row>
    <row r="103" spans="1:16">
      <c r="A103">
        <v>69</v>
      </c>
      <c r="C103" s="181">
        <f t="shared" si="13"/>
        <v>1023</v>
      </c>
      <c r="D103" s="181">
        <f t="shared" si="14"/>
        <v>1478</v>
      </c>
      <c r="E103" s="181">
        <f t="shared" si="15"/>
        <v>3596</v>
      </c>
      <c r="F103" s="181">
        <f t="shared" si="16"/>
        <v>4819.7134328358206</v>
      </c>
      <c r="G103">
        <v>79</v>
      </c>
      <c r="N103" s="173"/>
      <c r="O103" s="173"/>
      <c r="P103" s="173"/>
    </row>
    <row r="104" spans="1:16" ht="43.2">
      <c r="A104">
        <v>70</v>
      </c>
      <c r="C104" s="181">
        <f t="shared" si="13"/>
        <v>1036</v>
      </c>
      <c r="D104" s="181">
        <f t="shared" si="14"/>
        <v>1497</v>
      </c>
      <c r="E104" s="181">
        <f t="shared" si="15"/>
        <v>3644</v>
      </c>
      <c r="F104" s="181">
        <f t="shared" si="16"/>
        <v>4884.0477611940296</v>
      </c>
      <c r="G104">
        <v>80</v>
      </c>
      <c r="N104" s="174" t="s">
        <v>816</v>
      </c>
      <c r="O104" s="174" t="s">
        <v>817</v>
      </c>
      <c r="P104" s="174" t="s">
        <v>818</v>
      </c>
    </row>
    <row r="105" spans="1:16">
      <c r="A105">
        <v>71</v>
      </c>
      <c r="C105" s="181">
        <f t="shared" si="13"/>
        <v>1049</v>
      </c>
      <c r="D105" s="181">
        <f t="shared" si="14"/>
        <v>1516</v>
      </c>
      <c r="E105" s="181">
        <f t="shared" si="15"/>
        <v>3692</v>
      </c>
      <c r="F105" s="181">
        <f t="shared" si="16"/>
        <v>4948.3820895522385</v>
      </c>
      <c r="G105">
        <v>81</v>
      </c>
      <c r="N105" s="175">
        <v>20</v>
      </c>
      <c r="O105" s="175">
        <v>22</v>
      </c>
      <c r="P105" s="175">
        <v>36</v>
      </c>
    </row>
    <row r="106" spans="1:16">
      <c r="A106">
        <v>72</v>
      </c>
      <c r="C106" s="181">
        <f t="shared" si="13"/>
        <v>1062</v>
      </c>
      <c r="D106" s="181">
        <f t="shared" si="14"/>
        <v>1535</v>
      </c>
      <c r="E106" s="181">
        <f t="shared" si="15"/>
        <v>3740</v>
      </c>
      <c r="F106" s="181">
        <f t="shared" si="16"/>
        <v>5012.7164179104475</v>
      </c>
      <c r="G106">
        <v>82</v>
      </c>
      <c r="N106" s="173"/>
      <c r="O106" s="173"/>
      <c r="P106" s="173"/>
    </row>
    <row r="107" spans="1:16">
      <c r="A107">
        <v>73</v>
      </c>
      <c r="C107" s="181">
        <f t="shared" si="13"/>
        <v>1075</v>
      </c>
      <c r="D107" s="181">
        <f t="shared" si="14"/>
        <v>1554</v>
      </c>
      <c r="E107" s="181">
        <f t="shared" si="15"/>
        <v>3788</v>
      </c>
      <c r="F107" s="181">
        <f t="shared" si="16"/>
        <v>5077.0507462686564</v>
      </c>
      <c r="G107">
        <v>83</v>
      </c>
      <c r="N107" s="173"/>
      <c r="O107" s="173"/>
      <c r="P107" s="173"/>
    </row>
    <row r="108" spans="1:16">
      <c r="A108">
        <v>74</v>
      </c>
      <c r="C108" s="181">
        <f t="shared" si="13"/>
        <v>1088</v>
      </c>
      <c r="D108" s="181">
        <f t="shared" si="14"/>
        <v>1573</v>
      </c>
      <c r="E108" s="181">
        <f t="shared" si="15"/>
        <v>3836</v>
      </c>
      <c r="F108" s="181">
        <f t="shared" si="16"/>
        <v>5141.3850746268654</v>
      </c>
      <c r="G108">
        <v>84</v>
      </c>
      <c r="N108" s="173"/>
      <c r="O108" s="173"/>
      <c r="P108" s="173"/>
    </row>
    <row r="109" spans="1:16">
      <c r="A109">
        <v>75</v>
      </c>
      <c r="C109" s="181">
        <f t="shared" si="13"/>
        <v>1101</v>
      </c>
      <c r="D109" s="181">
        <f t="shared" si="14"/>
        <v>1592</v>
      </c>
      <c r="E109" s="181">
        <f t="shared" si="15"/>
        <v>3884</v>
      </c>
      <c r="F109" s="181">
        <f t="shared" si="16"/>
        <v>5205.7194029850743</v>
      </c>
      <c r="G109">
        <v>85</v>
      </c>
      <c r="N109" s="173"/>
      <c r="O109" s="173"/>
      <c r="P109" s="173"/>
    </row>
    <row r="110" spans="1:16">
      <c r="A110">
        <v>76</v>
      </c>
      <c r="C110" s="181">
        <f t="shared" si="13"/>
        <v>1114</v>
      </c>
      <c r="D110" s="181">
        <f t="shared" si="14"/>
        <v>1611</v>
      </c>
      <c r="E110" s="181">
        <f t="shared" si="15"/>
        <v>3932</v>
      </c>
      <c r="F110" s="181">
        <f t="shared" si="16"/>
        <v>5270.0537313432833</v>
      </c>
      <c r="G110">
        <v>86</v>
      </c>
      <c r="N110" s="173"/>
      <c r="O110" s="173"/>
      <c r="P110" s="173"/>
    </row>
    <row r="111" spans="1:16">
      <c r="A111">
        <v>77</v>
      </c>
      <c r="C111" s="181">
        <f t="shared" si="13"/>
        <v>1127</v>
      </c>
      <c r="D111" s="181">
        <f t="shared" si="14"/>
        <v>1630</v>
      </c>
      <c r="E111" s="181">
        <f t="shared" si="15"/>
        <v>3980</v>
      </c>
      <c r="F111" s="181">
        <f t="shared" si="16"/>
        <v>5334.3880597014922</v>
      </c>
      <c r="G111">
        <v>87</v>
      </c>
      <c r="N111" s="173"/>
      <c r="O111" s="173"/>
      <c r="P111" s="173"/>
    </row>
    <row r="112" spans="1:16">
      <c r="A112">
        <v>78</v>
      </c>
      <c r="C112" s="181">
        <f t="shared" si="13"/>
        <v>1140</v>
      </c>
      <c r="D112" s="181">
        <f t="shared" si="14"/>
        <v>1649</v>
      </c>
      <c r="E112" s="181">
        <f t="shared" si="15"/>
        <v>4028</v>
      </c>
      <c r="F112" s="181">
        <f t="shared" si="16"/>
        <v>5398.7223880597012</v>
      </c>
      <c r="G112">
        <v>88</v>
      </c>
      <c r="N112" s="173"/>
      <c r="O112" s="173"/>
      <c r="P112" s="173"/>
    </row>
    <row r="113" spans="1:16" ht="43.2">
      <c r="A113">
        <v>79</v>
      </c>
      <c r="C113" s="181">
        <f t="shared" si="13"/>
        <v>1153</v>
      </c>
      <c r="D113" s="181">
        <f t="shared" si="14"/>
        <v>1668</v>
      </c>
      <c r="E113" s="181">
        <f t="shared" si="15"/>
        <v>4076</v>
      </c>
      <c r="F113" s="181">
        <f t="shared" si="16"/>
        <v>5463.0567164179101</v>
      </c>
      <c r="G113">
        <v>89</v>
      </c>
      <c r="N113" s="174" t="s">
        <v>819</v>
      </c>
      <c r="O113" s="174" t="s">
        <v>820</v>
      </c>
      <c r="P113" s="174" t="s">
        <v>821</v>
      </c>
    </row>
    <row r="114" spans="1:16">
      <c r="A114">
        <v>80</v>
      </c>
      <c r="C114" s="181">
        <f t="shared" si="13"/>
        <v>1166</v>
      </c>
      <c r="D114" s="181">
        <f t="shared" si="14"/>
        <v>1687</v>
      </c>
      <c r="E114" s="181">
        <f t="shared" si="15"/>
        <v>4124</v>
      </c>
      <c r="F114" s="181">
        <f t="shared" si="16"/>
        <v>5527.3910447761191</v>
      </c>
      <c r="G114">
        <v>90</v>
      </c>
      <c r="N114" s="175">
        <v>56</v>
      </c>
      <c r="O114" s="175">
        <v>9</v>
      </c>
      <c r="P114" s="175">
        <v>8</v>
      </c>
    </row>
    <row r="115" spans="1:16">
      <c r="A115">
        <v>81</v>
      </c>
      <c r="C115" s="181">
        <f t="shared" si="13"/>
        <v>1179</v>
      </c>
      <c r="D115" s="181">
        <f t="shared" si="14"/>
        <v>1706</v>
      </c>
      <c r="E115" s="181">
        <f t="shared" si="15"/>
        <v>4172</v>
      </c>
      <c r="F115" s="181">
        <f t="shared" si="16"/>
        <v>5591.725373134328</v>
      </c>
      <c r="G115">
        <v>91</v>
      </c>
      <c r="N115" s="173"/>
      <c r="O115" s="173"/>
      <c r="P115" s="173"/>
    </row>
    <row r="116" spans="1:16">
      <c r="A116">
        <v>82</v>
      </c>
      <c r="C116" s="181">
        <f t="shared" si="13"/>
        <v>1192</v>
      </c>
      <c r="D116" s="181">
        <f t="shared" si="14"/>
        <v>1725</v>
      </c>
      <c r="E116" s="181">
        <f t="shared" si="15"/>
        <v>4220</v>
      </c>
      <c r="F116" s="181">
        <f t="shared" si="16"/>
        <v>5656.059701492537</v>
      </c>
      <c r="G116">
        <v>92</v>
      </c>
      <c r="N116" s="173"/>
      <c r="O116" s="173"/>
      <c r="P116" s="173"/>
    </row>
    <row r="117" spans="1:16">
      <c r="A117">
        <v>83</v>
      </c>
      <c r="C117" s="181">
        <f t="shared" si="13"/>
        <v>1205</v>
      </c>
      <c r="D117" s="181">
        <f t="shared" si="14"/>
        <v>1744</v>
      </c>
      <c r="E117" s="181">
        <f t="shared" si="15"/>
        <v>4268</v>
      </c>
      <c r="F117" s="181">
        <f t="shared" si="16"/>
        <v>5720.3940298507459</v>
      </c>
      <c r="G117">
        <v>93</v>
      </c>
      <c r="N117" s="173"/>
      <c r="O117" s="173"/>
      <c r="P117" s="173"/>
    </row>
    <row r="118" spans="1:16">
      <c r="A118">
        <v>84</v>
      </c>
      <c r="C118" s="181">
        <f t="shared" si="13"/>
        <v>1218</v>
      </c>
      <c r="D118" s="181">
        <f t="shared" si="14"/>
        <v>1763</v>
      </c>
      <c r="E118" s="181">
        <f t="shared" si="15"/>
        <v>4316</v>
      </c>
      <c r="F118" s="181">
        <f t="shared" si="16"/>
        <v>5784.7283582089549</v>
      </c>
      <c r="G118">
        <v>94</v>
      </c>
      <c r="N118" s="173"/>
      <c r="O118" s="173"/>
      <c r="P118" s="173"/>
    </row>
    <row r="119" spans="1:16">
      <c r="A119">
        <v>85</v>
      </c>
      <c r="C119" s="181">
        <f t="shared" si="13"/>
        <v>1231</v>
      </c>
      <c r="D119" s="181">
        <f t="shared" si="14"/>
        <v>1782</v>
      </c>
      <c r="E119" s="181">
        <f t="shared" si="15"/>
        <v>4364</v>
      </c>
      <c r="F119" s="181">
        <f t="shared" si="16"/>
        <v>5849.0626865671638</v>
      </c>
      <c r="G119">
        <v>95</v>
      </c>
      <c r="N119" s="173"/>
      <c r="O119" s="173"/>
      <c r="P119" s="173"/>
    </row>
    <row r="120" spans="1:16">
      <c r="A120">
        <v>86</v>
      </c>
      <c r="C120" s="181">
        <f t="shared" si="13"/>
        <v>1244</v>
      </c>
      <c r="D120" s="181">
        <f t="shared" si="14"/>
        <v>1801</v>
      </c>
      <c r="E120" s="181">
        <f t="shared" si="15"/>
        <v>4412</v>
      </c>
      <c r="F120" s="181">
        <f t="shared" si="16"/>
        <v>5913.3970149253728</v>
      </c>
      <c r="G120">
        <v>96</v>
      </c>
      <c r="N120" s="173"/>
      <c r="O120" s="173"/>
      <c r="P120" s="173"/>
    </row>
    <row r="121" spans="1:16">
      <c r="A121">
        <v>87</v>
      </c>
      <c r="C121" s="181">
        <f t="shared" si="13"/>
        <v>1257</v>
      </c>
      <c r="D121" s="181">
        <f t="shared" si="14"/>
        <v>1820</v>
      </c>
      <c r="E121" s="181">
        <f t="shared" si="15"/>
        <v>4460</v>
      </c>
      <c r="F121" s="181">
        <f t="shared" si="16"/>
        <v>5977.7313432835817</v>
      </c>
      <c r="G121">
        <v>97</v>
      </c>
      <c r="N121" s="173"/>
      <c r="O121" s="173"/>
      <c r="P121" s="173"/>
    </row>
    <row r="122" spans="1:16" ht="57.6">
      <c r="A122">
        <v>88</v>
      </c>
      <c r="C122" s="181">
        <f t="shared" ref="C122:C134" si="17">C121+(C121-C120)</f>
        <v>1270</v>
      </c>
      <c r="D122" s="181">
        <f t="shared" ref="D122:D134" si="18">D121+(D121-D120)</f>
        <v>1839</v>
      </c>
      <c r="E122" s="181">
        <f t="shared" ref="E122:E134" si="19">E121+(E121-E120)</f>
        <v>4508</v>
      </c>
      <c r="F122" s="181">
        <f t="shared" ref="F122:F134" si="20">F121+(F121-F120)</f>
        <v>6042.0656716417907</v>
      </c>
      <c r="G122">
        <v>98</v>
      </c>
      <c r="N122" s="174" t="s">
        <v>822</v>
      </c>
      <c r="O122" s="174" t="s">
        <v>823</v>
      </c>
      <c r="P122" s="174" t="s">
        <v>824</v>
      </c>
    </row>
    <row r="123" spans="1:16">
      <c r="A123">
        <v>89</v>
      </c>
      <c r="C123" s="181">
        <f t="shared" si="17"/>
        <v>1283</v>
      </c>
      <c r="D123" s="181">
        <f t="shared" si="18"/>
        <v>1858</v>
      </c>
      <c r="E123" s="181">
        <f t="shared" si="19"/>
        <v>4556</v>
      </c>
      <c r="F123" s="181">
        <f t="shared" si="20"/>
        <v>6106.4</v>
      </c>
      <c r="G123">
        <v>99</v>
      </c>
      <c r="N123" s="175">
        <v>18</v>
      </c>
      <c r="O123" s="175">
        <v>15</v>
      </c>
      <c r="P123" s="175">
        <v>1340</v>
      </c>
    </row>
    <row r="124" spans="1:16">
      <c r="A124">
        <v>90</v>
      </c>
      <c r="C124" s="181">
        <f t="shared" si="17"/>
        <v>1296</v>
      </c>
      <c r="D124" s="181">
        <f t="shared" si="18"/>
        <v>1877</v>
      </c>
      <c r="E124" s="181">
        <f t="shared" si="19"/>
        <v>4604</v>
      </c>
      <c r="F124" s="181">
        <f t="shared" si="20"/>
        <v>6170.7343283582086</v>
      </c>
      <c r="G124">
        <v>100</v>
      </c>
      <c r="N124" s="173"/>
      <c r="O124" s="173"/>
      <c r="P124" s="173"/>
    </row>
    <row r="125" spans="1:16">
      <c r="A125">
        <v>91</v>
      </c>
      <c r="C125" s="181">
        <f t="shared" si="17"/>
        <v>1309</v>
      </c>
      <c r="D125" s="181">
        <f t="shared" si="18"/>
        <v>1896</v>
      </c>
      <c r="E125" s="181">
        <f t="shared" si="19"/>
        <v>4652</v>
      </c>
      <c r="F125" s="181">
        <f t="shared" si="20"/>
        <v>6235.0686567164175</v>
      </c>
      <c r="G125">
        <v>101</v>
      </c>
      <c r="N125" s="173"/>
      <c r="O125" s="173"/>
      <c r="P125" s="173"/>
    </row>
    <row r="126" spans="1:16">
      <c r="A126">
        <v>92</v>
      </c>
      <c r="C126" s="181">
        <f t="shared" si="17"/>
        <v>1322</v>
      </c>
      <c r="D126" s="181">
        <f t="shared" si="18"/>
        <v>1915</v>
      </c>
      <c r="E126" s="181">
        <f t="shared" si="19"/>
        <v>4700</v>
      </c>
      <c r="F126" s="181">
        <f t="shared" si="20"/>
        <v>6299.4029850746265</v>
      </c>
      <c r="G126">
        <v>102</v>
      </c>
      <c r="N126" s="173"/>
      <c r="O126" s="173"/>
      <c r="P126" s="173"/>
    </row>
    <row r="127" spans="1:16">
      <c r="A127">
        <v>93</v>
      </c>
      <c r="C127" s="181">
        <f t="shared" si="17"/>
        <v>1335</v>
      </c>
      <c r="D127" s="181">
        <f t="shared" si="18"/>
        <v>1934</v>
      </c>
      <c r="E127" s="181">
        <f t="shared" si="19"/>
        <v>4748</v>
      </c>
      <c r="F127" s="181">
        <f t="shared" si="20"/>
        <v>6363.7373134328354</v>
      </c>
      <c r="G127">
        <v>103</v>
      </c>
      <c r="N127" s="173"/>
      <c r="O127" s="173"/>
      <c r="P127" s="173"/>
    </row>
    <row r="128" spans="1:16">
      <c r="A128">
        <v>94</v>
      </c>
      <c r="C128" s="181">
        <f t="shared" si="17"/>
        <v>1348</v>
      </c>
      <c r="D128" s="181">
        <f t="shared" si="18"/>
        <v>1953</v>
      </c>
      <c r="E128" s="181">
        <f t="shared" si="19"/>
        <v>4796</v>
      </c>
      <c r="F128" s="181">
        <f t="shared" si="20"/>
        <v>6428.0716417910444</v>
      </c>
      <c r="G128">
        <v>104</v>
      </c>
      <c r="N128" s="173"/>
      <c r="O128" s="173"/>
      <c r="P128" s="173"/>
    </row>
    <row r="129" spans="1:16">
      <c r="A129">
        <v>95</v>
      </c>
      <c r="C129" s="181">
        <f t="shared" si="17"/>
        <v>1361</v>
      </c>
      <c r="D129" s="181">
        <f t="shared" si="18"/>
        <v>1972</v>
      </c>
      <c r="E129" s="181">
        <f t="shared" si="19"/>
        <v>4844</v>
      </c>
      <c r="F129" s="181">
        <f t="shared" si="20"/>
        <v>6492.4059701492533</v>
      </c>
      <c r="G129">
        <v>105</v>
      </c>
      <c r="N129" s="173"/>
      <c r="O129" s="173"/>
      <c r="P129" s="173"/>
    </row>
    <row r="130" spans="1:16">
      <c r="A130">
        <v>96</v>
      </c>
      <c r="C130" s="181">
        <f t="shared" si="17"/>
        <v>1374</v>
      </c>
      <c r="D130" s="181">
        <f t="shared" si="18"/>
        <v>1991</v>
      </c>
      <c r="E130" s="181">
        <f t="shared" si="19"/>
        <v>4892</v>
      </c>
      <c r="F130" s="181">
        <f t="shared" si="20"/>
        <v>6556.7402985074623</v>
      </c>
      <c r="G130">
        <v>106</v>
      </c>
      <c r="N130" s="173"/>
      <c r="O130" s="173"/>
      <c r="P130" s="173"/>
    </row>
    <row r="131" spans="1:16" ht="57.6">
      <c r="A131">
        <v>97</v>
      </c>
      <c r="C131" s="181">
        <f t="shared" si="17"/>
        <v>1387</v>
      </c>
      <c r="D131" s="181">
        <f t="shared" si="18"/>
        <v>2010</v>
      </c>
      <c r="E131" s="181">
        <f t="shared" si="19"/>
        <v>4940</v>
      </c>
      <c r="F131" s="181">
        <f t="shared" si="20"/>
        <v>6621.0746268656712</v>
      </c>
      <c r="G131">
        <v>107</v>
      </c>
      <c r="N131" s="174" t="s">
        <v>825</v>
      </c>
      <c r="O131" s="174" t="s">
        <v>826</v>
      </c>
      <c r="P131" s="174" t="s">
        <v>827</v>
      </c>
    </row>
    <row r="132" spans="1:16">
      <c r="A132">
        <v>98</v>
      </c>
      <c r="C132" s="181">
        <f t="shared" si="17"/>
        <v>1400</v>
      </c>
      <c r="D132" s="181">
        <f t="shared" si="18"/>
        <v>2029</v>
      </c>
      <c r="E132" s="181">
        <f t="shared" si="19"/>
        <v>4988</v>
      </c>
      <c r="F132" s="181">
        <f t="shared" si="20"/>
        <v>6685.4089552238802</v>
      </c>
      <c r="G132">
        <v>108</v>
      </c>
      <c r="N132" s="175">
        <v>1100</v>
      </c>
      <c r="O132" s="175">
        <v>880</v>
      </c>
      <c r="P132" s="175">
        <v>1796</v>
      </c>
    </row>
    <row r="133" spans="1:16">
      <c r="A133">
        <v>99</v>
      </c>
      <c r="C133" s="181">
        <f t="shared" si="17"/>
        <v>1413</v>
      </c>
      <c r="D133" s="181">
        <f t="shared" si="18"/>
        <v>2048</v>
      </c>
      <c r="E133" s="181">
        <f t="shared" si="19"/>
        <v>5036</v>
      </c>
      <c r="F133" s="181">
        <f t="shared" si="20"/>
        <v>6749.7432835820891</v>
      </c>
      <c r="G133">
        <v>109</v>
      </c>
    </row>
    <row r="134" spans="1:16">
      <c r="A134">
        <v>100</v>
      </c>
      <c r="C134" s="181">
        <f t="shared" si="17"/>
        <v>1426</v>
      </c>
      <c r="D134" s="181">
        <f t="shared" si="18"/>
        <v>2067</v>
      </c>
      <c r="E134" s="181">
        <f t="shared" si="19"/>
        <v>5084</v>
      </c>
      <c r="F134" s="181">
        <f t="shared" si="20"/>
        <v>6814.0776119402981</v>
      </c>
      <c r="G134">
        <v>110</v>
      </c>
    </row>
    <row r="144" spans="1:16">
      <c r="N144" s="150" t="s">
        <v>828</v>
      </c>
    </row>
    <row r="145" spans="14:14">
      <c r="N145" s="180">
        <v>181</v>
      </c>
    </row>
    <row r="146" spans="14:14">
      <c r="N146" s="150"/>
    </row>
    <row r="153" spans="14:14">
      <c r="N153" s="150" t="s">
        <v>829</v>
      </c>
    </row>
    <row r="154" spans="14:14">
      <c r="N154" s="180">
        <v>252</v>
      </c>
    </row>
    <row r="155" spans="14:14">
      <c r="N155" s="150"/>
    </row>
    <row r="162" spans="14:14">
      <c r="N162" s="150" t="s">
        <v>830</v>
      </c>
    </row>
    <row r="163" spans="14:14">
      <c r="N163" s="180">
        <v>324</v>
      </c>
    </row>
    <row r="164" spans="14:14">
      <c r="N164" s="150"/>
    </row>
    <row r="171" spans="14:14">
      <c r="N171" s="150" t="s">
        <v>831</v>
      </c>
    </row>
    <row r="172" spans="14:14">
      <c r="N172" s="180">
        <v>108</v>
      </c>
    </row>
    <row r="173" spans="14:14">
      <c r="N173" s="150"/>
    </row>
    <row r="180" spans="14:14">
      <c r="N180" s="150" t="s">
        <v>832</v>
      </c>
    </row>
    <row r="181" spans="14:14">
      <c r="N181" s="2" t="s">
        <v>833</v>
      </c>
    </row>
  </sheetData>
  <mergeCells count="2">
    <mergeCell ref="N74:N75"/>
    <mergeCell ref="P74:P75"/>
  </mergeCells>
  <hyperlinks>
    <hyperlink ref="N27" r:id="rId1" display="http://www.augerusa.com/product/MOTOR3P-AT13-18-56CB/Electric-Motor-13-hp-3-phase-1800-rpm-TEFC-56C-145T-Frame.html"/>
    <hyperlink ref="O27" r:id="rId2" display="http://www.augerusa.com/product/MOTOR3P-AT12-18-56CB/Electric-Motor-12-hp-3-phase-1800-rpm-TEFC-56C-145T-Frame.html"/>
    <hyperlink ref="P27" r:id="rId3" display="http://www.augerusa.com/product/MOTOR3P-AT34-18-56CB/Electric-Motor-34-hp-3-phase-1800-rpm-TEFC-56C-145T-Frame.html"/>
    <hyperlink ref="N36" r:id="rId4" display="http://www.augerusa.com/product/MOTOR3P-AT1-18-56CB/Electric-Motor-1-hp-3-phase-1800-rpm-TEFC-56C-145T-Frame.html"/>
    <hyperlink ref="O36" r:id="rId5" display="http://www.augerusa.com/product/MOTOR3PAT15-18-56CB/Electric-Motor-15-hp-3-phase-1800-rpm-TEFC-56C-145T-Frame.html"/>
    <hyperlink ref="P36" r:id="rId6" display="http://www.augerusa.com/product/MOTOR3PH-AT2-18-56CB/Electric-Motor-2-hp-3-phase-1800-rpm-TEFC-56C-145T-Frame.html"/>
    <hyperlink ref="N45" r:id="rId7" display="http://www.augerusa.com/product/MOTORWWE15-18-145T/15-HP-3-PHASE-T-FRAME-ELECTRIC-MOTORS-TEFC.html"/>
    <hyperlink ref="O45" r:id="rId8" display="http://www.augerusa.com/product/MOTORWWE2-18-145T/2-HP-3-PHASE-145T-FRAME-ELECTRIC-MOTORS-TEFC-1800-rpm.html"/>
    <hyperlink ref="P45" r:id="rId9" display="http://www.augerusa.com/product/MOTORWWE3-18-182T/3-HP-3-PHASE-T-FRAME-ELECTRIC-MOTORS-TEFC.html"/>
    <hyperlink ref="N54" r:id="rId10" display="http://www.augerusa.com/product/MOTORWWE5-18-184T/5-HP-3-PHASE-T-FRAME-ELECTRIC-MOTORS-TEFC.html"/>
    <hyperlink ref="O54" r:id="rId11" display="http://www.augerusa.com/product/MOTORWWE75-18-213T/75-HP-3-PHASE-213T-FRAME-ELECTRIC-MOTORS-TEFC.html"/>
    <hyperlink ref="P54" r:id="rId12" display="http://www.augerusa.com/product/MOTORWWE10-18-215T/10-HP-3-PHASE-T-FRAME-ELECTRIC-MOTORS-TEFC.html"/>
    <hyperlink ref="N63" r:id="rId13" display="http://www.augerusa.com/product/MOTORWWE15-18-254T/10HP-3-PHASE-T-FRAME-ELECTRIC-MOTORS-TEFC.html"/>
    <hyperlink ref="O63" r:id="rId14" display="http://www.augerusa.com/product/MOTORWWE20-18-256T/20-HP-3-PHASE-T-FRAME-ELECTRIC-MOTORS-TEFC.html"/>
    <hyperlink ref="P63" r:id="rId15" display="http://www.augerusa.com/product/MOTORWWE25-18-284T/25-HP-3-PHASE-T-FRAME-ELECTRIC-MOTORS-TEFC.html"/>
    <hyperlink ref="N72" r:id="rId16" display="http://www.augerusa.com/product/MOTORWWE30-18-286T/30-HP-3-PHASE-286T-FRAME-ELECTRIC-MOTORS-TEFC.html"/>
    <hyperlink ref="O72" r:id="rId17" display="http://www.augerusa.com/product/MOTORWWE40-18-324T/40-HP-3-PHASE-T-FRAME-ELECTRIC-MOTORS-TEFC.html"/>
    <hyperlink ref="P72" r:id="rId18" display="http://www.augerusa.com/product/MOTORWWE50-18-326T/50-HP-3-PHASE-T-FRAME-ELECTRIC-MOTORS-TEFC.html"/>
    <hyperlink ref="P74" r:id="rId19" display="http://www.augerusa.com/category/augerusa.x65_three_phase_electric_motor/?s=18&amp;p=2"/>
    <hyperlink ref="P78" r:id="rId20" display="http://www.augerusa.com/category/augerusa.bulk_tank_auger/?s=18&amp;p=2"/>
    <hyperlink ref="N86" r:id="rId21" display="http://www.augerusa.com/product/LU_BTA_4_12/Four-Inch-Bulk-Tank-Feed-Grain-Material-Auger-12-Jet-Flow---LU_BTA_4_12.html"/>
    <hyperlink ref="O86" r:id="rId22" display="http://www.augerusa.com/product/LU_BTA_4_17/Bulk-tank-feed-augers-4-replacment-auger-flighting.html"/>
    <hyperlink ref="P86" r:id="rId23" display="http://www.augerusa.com/product/LU_BTA_4_22/Bulk-tank-feed-augers-4-and-replacment-auger-flighting.html"/>
    <hyperlink ref="N95" r:id="rId24" display="http://www.augerusa.com/product/LU_BTA_6_12/Six-Inch-Bulk-Tank-Auger-12-long-Jet-Flow---LU_BTA_6_12.html"/>
    <hyperlink ref="O95" r:id="rId25" display="http://www.augerusa.com/product/LU_BTA_6_17/Six-Inch-Bulk-Tank-Feed-Material-Grain-Auger-17-Jet-Flow---LU_BTA_6_17.html"/>
    <hyperlink ref="P95" r:id="rId26" display="http://www.augerusa.com/product/LU_BTA_6_22/Six-Inch-Bulk-Tank-Grain-or-Feed-Auger-22-long-Jet-Flow---LU_BTA_6_22.html"/>
    <hyperlink ref="N104" r:id="rId27" display="http://www.augerusa.com/product/LU_UTILITY_SPOUT_4/Auger-Utility-Discharge-Spout-for-4-augers-00339---LU_UTILITY_SPOUT_4.html"/>
    <hyperlink ref="O104" r:id="rId28" display="http://www.augerusa.com/product/LU_UTILITY_SPOUT_6/Auger-Utility-Discharge-Spout-for-6-augers-00176---LU_UTILITY_SPOUT_6.html"/>
    <hyperlink ref="P104" r:id="rId29" display="http://www.augerusa.com/product/LU_UTILITY_SPOUT_8/Auger-Utility-Discharge-Outlet-Spout-for-8-auger-00177---LU_UTILITY_SPOUT_8.html"/>
    <hyperlink ref="N113" r:id="rId30" display="http://www.augerusa.com/product/LU_UTILITY_SPOUT_10/Auger-Utility-Discharge-Outlet-Spout-for-10-augers-00214---LU_UTILITY_SPOUT_10.html"/>
    <hyperlink ref="O113" r:id="rId31" display="http://www.augerusa.com/product/LU_METAL_FLEX_TUBE_6/Metal-Flex-Discharge-Tube-6-inch-Diameter-Price-Per-Foot---LU_METAL_FLEX_TUBE_6.html"/>
    <hyperlink ref="P113" r:id="rId32" display="http://www.augerusa.com/product/LU_METAL_FLEX_TUBE_4/Metal-Flex-Discharge-Tube-4-inch-priced-Per-Foot---LU_METAL_FLEX_TUBE_4.html"/>
    <hyperlink ref="N122" r:id="rId33" display="http://www.augerusa.com/product/LU_METAL_FLEX_TUBE10/Metal-Flex-Discharge-Tube-10-inch-Diameter-Price-Per-Foot---LU_METAL_FLEX_TUBE10.html"/>
    <hyperlink ref="O122" r:id="rId34" display="http://www.augerusa.com/product/LU_METAL_FLEX_TUBE_8/Metal-Flex-Discharge-Tube-8-inch-Diameter-Price-Per-Foot---LU_METAL_FLEX_TUBE_8.html"/>
    <hyperlink ref="P122" r:id="rId35" display="http://www.augerusa.com/product/LU_BTA_8_22_00597/8-Bulk-Tank-Grain-or-Feed-Auger-Screw-Conveyor-22-Jet-Flow-00597---LU_BTA_8_22_00597.html"/>
    <hyperlink ref="N131" r:id="rId36" display="http://www.augerusa.com/product/LU_BTA_8_17_00596/Eight-Inch-Bulk-Tank-Grain-or-Feed-Auger-17-long-Jet-Flow-00596---LU_BTA_8_17_00596.html"/>
    <hyperlink ref="O131" r:id="rId37" display="http://www.augerusa.com/product/LU_BTA_8_12_00595/Eight-Inch-Bulk-Tank-Grain-or-Feed-Auger-12-long-Jet-Flow-00595---LU_BTA_8_12_00595.html"/>
    <hyperlink ref="P131" r:id="rId38" display="http://www.augerusa.com/product/LU_BTA_10_22_00603/10-Bulk-Tank-Grain-or-Feed-Auger-Screw-Conveyor-22-Jet-Flow-00597---LU_BTA_10_22_00603.html"/>
    <hyperlink ref="N144" r:id="rId39" display="http://www.augerusa.com/product/LU_EXTENSION-4-10/4-Material-AUGER-EXTENSION-JET-FLOW-10-LONG.html"/>
    <hyperlink ref="N145" r:id="rId40" display="http://www.augerusa.com/product/LU_EXTENSION-4-15/4-AUGER-EXTENSION-JETFLOW-15-LONG.html"/>
    <hyperlink ref="N146" r:id="rId41" display="http://www.augerusa.com/product/LU_EXTENSION-4-15/4-AUGER-EXTENSION-JETFLOW-15-LONG.html"/>
    <hyperlink ref="N153" r:id="rId42" display="http://www.augerusa.com/product/LU_EXTENSION-4-15/4-AUGER-EXTENSION-JETFLOW-15-LONG.html"/>
    <hyperlink ref="N154" r:id="rId43" display="http://www.augerusa.com/product/LU_EXTENSION-4-20/4-AUGER-EXTENSION-JETFLOW-20-LONG.html"/>
    <hyperlink ref="N155" r:id="rId44" display="http://www.augerusa.com/product/LU_EXTENSION-4-20/4-AUGER-EXTENSION-JETFLOW-20-LONG.html"/>
    <hyperlink ref="N162" r:id="rId45" display="http://www.augerusa.com/product/LU_EXTENSION-4-20/4-AUGER-EXTENSION-JETFLOW-20-LONG.html"/>
    <hyperlink ref="N163" r:id="rId46" display="http://www.augerusa.com/product/LU_EXTENSION-4-5/4-AUGER-EXTENSION-JETFLOW-5-LONG.html"/>
    <hyperlink ref="N164" r:id="rId47" display="http://www.augerusa.com/product/LU_EXTENSION-4-5/4-AUGER-EXTENSION-JETFLOW-5-LONG.html"/>
    <hyperlink ref="N171" r:id="rId48" display="http://www.augerusa.com/product/LU_EXTENSION-4-5/4-AUGER-EXTENSION-JETFLOW-5-LONG.html"/>
    <hyperlink ref="N172" r:id="rId49" display="http://www.augerusa.com/product/LU_EXTENSION-6-10/6-AUGER-EXTENSION-JETFLOW-10-LONG.html"/>
    <hyperlink ref="N173" r:id="rId50" display="http://www.augerusa.com/product/LU_EXTENSION-6-10/6-AUGER-EXTENSION-JETFLOW-10-LONG.html"/>
    <hyperlink ref="N180" r:id="rId51" display="http://www.augerusa.com/product/LU_EXTENSION-6-10/6-AUGER-EXTENSION-JETFLOW-10-LONG.html"/>
  </hyperlinks>
  <pageMargins left="0.7" right="0.7" top="0.75" bottom="0.75" header="0.3" footer="0.3"/>
  <pageSetup orientation="portrait" horizontalDpi="300" verticalDpi="300" r:id="rId52"/>
  <drawing r:id="rId5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workbookViewId="0">
      <selection activeCell="D14" sqref="D14"/>
    </sheetView>
  </sheetViews>
  <sheetFormatPr defaultColWidth="9.44140625" defaultRowHeight="14.4"/>
  <cols>
    <col min="2" max="3" width="9.44140625" style="28"/>
  </cols>
  <sheetData>
    <row r="1" spans="1:17">
      <c r="A1" s="25" t="s">
        <v>286</v>
      </c>
    </row>
    <row r="2" spans="1:17">
      <c r="B2" s="28" t="s">
        <v>56</v>
      </c>
      <c r="C2" s="28" t="s">
        <v>62</v>
      </c>
      <c r="D2" t="s">
        <v>289</v>
      </c>
      <c r="E2" t="s">
        <v>290</v>
      </c>
      <c r="F2" t="s">
        <v>287</v>
      </c>
      <c r="G2" t="s">
        <v>288</v>
      </c>
      <c r="H2" t="s">
        <v>291</v>
      </c>
      <c r="I2" t="s">
        <v>292</v>
      </c>
      <c r="J2" t="s">
        <v>293</v>
      </c>
      <c r="K2" t="s">
        <v>294</v>
      </c>
      <c r="L2" t="s">
        <v>295</v>
      </c>
      <c r="M2" t="s">
        <v>296</v>
      </c>
      <c r="N2" t="s">
        <v>297</v>
      </c>
      <c r="O2" t="s">
        <v>298</v>
      </c>
    </row>
    <row r="3" spans="1:17">
      <c r="A3" t="s">
        <v>277</v>
      </c>
      <c r="B3" s="28">
        <v>15</v>
      </c>
      <c r="C3" s="28">
        <v>4</v>
      </c>
      <c r="D3" t="s">
        <v>278</v>
      </c>
      <c r="E3" t="s">
        <v>279</v>
      </c>
      <c r="F3">
        <v>3.3</v>
      </c>
      <c r="G3">
        <v>4.5199999999999996</v>
      </c>
      <c r="H3">
        <v>1445</v>
      </c>
      <c r="I3">
        <v>1631</v>
      </c>
      <c r="J3">
        <v>1779</v>
      </c>
      <c r="K3">
        <v>2108</v>
      </c>
      <c r="L3">
        <v>50</v>
      </c>
      <c r="M3">
        <v>45</v>
      </c>
      <c r="N3">
        <v>40</v>
      </c>
      <c r="O3">
        <v>59.7</v>
      </c>
      <c r="Q3" s="26" t="s">
        <v>343</v>
      </c>
    </row>
    <row r="4" spans="1:17">
      <c r="A4" t="s">
        <v>277</v>
      </c>
      <c r="B4" s="28">
        <v>15</v>
      </c>
      <c r="C4" s="28">
        <v>5</v>
      </c>
      <c r="D4" t="s">
        <v>280</v>
      </c>
      <c r="E4" t="s">
        <v>281</v>
      </c>
      <c r="F4">
        <v>4.09</v>
      </c>
      <c r="G4">
        <v>5.33</v>
      </c>
      <c r="H4">
        <v>1838</v>
      </c>
      <c r="I4">
        <v>2025</v>
      </c>
      <c r="J4">
        <v>2172</v>
      </c>
      <c r="K4">
        <v>2574</v>
      </c>
      <c r="L4">
        <v>61</v>
      </c>
      <c r="M4">
        <v>55</v>
      </c>
      <c r="N4">
        <v>49</v>
      </c>
      <c r="O4">
        <v>72.900000000000006</v>
      </c>
    </row>
    <row r="5" spans="1:17">
      <c r="A5" t="s">
        <v>277</v>
      </c>
      <c r="B5" s="28">
        <v>15</v>
      </c>
      <c r="C5" s="28">
        <v>6</v>
      </c>
      <c r="D5" t="s">
        <v>282</v>
      </c>
      <c r="E5" t="s">
        <v>283</v>
      </c>
      <c r="F5">
        <v>4.93</v>
      </c>
      <c r="G5">
        <v>6.96</v>
      </c>
      <c r="H5">
        <v>2231</v>
      </c>
      <c r="I5">
        <v>2418</v>
      </c>
      <c r="J5">
        <v>2566</v>
      </c>
      <c r="K5">
        <v>3041</v>
      </c>
      <c r="L5">
        <v>72</v>
      </c>
      <c r="M5">
        <v>65</v>
      </c>
      <c r="N5">
        <v>57</v>
      </c>
      <c r="O5">
        <v>86.1</v>
      </c>
      <c r="Q5" s="27" t="s">
        <v>344</v>
      </c>
    </row>
    <row r="6" spans="1:17">
      <c r="A6" t="s">
        <v>277</v>
      </c>
      <c r="B6" s="28">
        <v>15</v>
      </c>
      <c r="C6" s="28">
        <v>7</v>
      </c>
      <c r="D6" t="s">
        <v>284</v>
      </c>
      <c r="E6" t="s">
        <v>285</v>
      </c>
      <c r="F6">
        <v>5.74</v>
      </c>
      <c r="G6">
        <v>7.49</v>
      </c>
      <c r="H6">
        <v>2625</v>
      </c>
      <c r="I6">
        <v>2812</v>
      </c>
      <c r="J6">
        <v>2959</v>
      </c>
      <c r="K6">
        <v>3506</v>
      </c>
      <c r="L6">
        <v>83</v>
      </c>
      <c r="M6">
        <v>75</v>
      </c>
      <c r="N6">
        <v>66</v>
      </c>
      <c r="O6">
        <v>99.3</v>
      </c>
      <c r="Q6" s="27" t="s">
        <v>345</v>
      </c>
    </row>
    <row r="7" spans="1:17">
      <c r="Q7" s="27" t="s">
        <v>346</v>
      </c>
    </row>
    <row r="8" spans="1:17">
      <c r="A8" t="s">
        <v>277</v>
      </c>
      <c r="B8" s="28">
        <v>18</v>
      </c>
      <c r="C8" s="28">
        <v>4</v>
      </c>
      <c r="D8" t="s">
        <v>278</v>
      </c>
      <c r="E8" t="s">
        <v>299</v>
      </c>
      <c r="F8">
        <v>3.3</v>
      </c>
      <c r="G8">
        <v>4.78</v>
      </c>
      <c r="H8">
        <v>2080</v>
      </c>
      <c r="I8">
        <v>2403</v>
      </c>
      <c r="J8">
        <v>2616</v>
      </c>
      <c r="K8">
        <v>3100</v>
      </c>
      <c r="L8">
        <v>73</v>
      </c>
      <c r="M8">
        <v>66</v>
      </c>
      <c r="N8">
        <v>59</v>
      </c>
      <c r="O8">
        <v>87.8</v>
      </c>
      <c r="Q8" s="27" t="s">
        <v>347</v>
      </c>
    </row>
    <row r="9" spans="1:17">
      <c r="A9" t="s">
        <v>277</v>
      </c>
      <c r="B9" s="28">
        <v>18</v>
      </c>
      <c r="C9" s="28">
        <v>5</v>
      </c>
      <c r="D9" t="s">
        <v>280</v>
      </c>
      <c r="E9" t="s">
        <v>300</v>
      </c>
      <c r="F9">
        <v>4.09</v>
      </c>
      <c r="G9">
        <v>5.59</v>
      </c>
      <c r="H9">
        <v>2647</v>
      </c>
      <c r="I9">
        <v>2970</v>
      </c>
      <c r="J9">
        <v>3182</v>
      </c>
      <c r="K9">
        <v>3771</v>
      </c>
      <c r="L9">
        <v>89</v>
      </c>
      <c r="M9">
        <v>80</v>
      </c>
      <c r="N9">
        <v>71</v>
      </c>
      <c r="O9">
        <v>106.8</v>
      </c>
      <c r="Q9" s="27" t="s">
        <v>348</v>
      </c>
    </row>
    <row r="10" spans="1:17">
      <c r="A10" t="s">
        <v>277</v>
      </c>
      <c r="B10" s="28">
        <v>18</v>
      </c>
      <c r="C10" s="28">
        <v>6</v>
      </c>
      <c r="D10" t="s">
        <v>282</v>
      </c>
      <c r="E10" t="s">
        <v>301</v>
      </c>
      <c r="F10">
        <v>4.93</v>
      </c>
      <c r="G10">
        <v>6.4</v>
      </c>
      <c r="H10">
        <v>3213</v>
      </c>
      <c r="I10">
        <v>3536</v>
      </c>
      <c r="J10">
        <v>3749</v>
      </c>
      <c r="K10">
        <v>4443</v>
      </c>
      <c r="L10">
        <v>105</v>
      </c>
      <c r="M10">
        <v>95</v>
      </c>
      <c r="N10">
        <v>84</v>
      </c>
      <c r="O10">
        <v>125.8</v>
      </c>
    </row>
    <row r="11" spans="1:17">
      <c r="A11" t="s">
        <v>277</v>
      </c>
      <c r="B11" s="28">
        <v>18</v>
      </c>
      <c r="C11" s="28">
        <v>7</v>
      </c>
      <c r="D11" t="s">
        <v>284</v>
      </c>
      <c r="E11" t="s">
        <v>302</v>
      </c>
      <c r="F11">
        <v>5.74</v>
      </c>
      <c r="G11">
        <v>7.21</v>
      </c>
      <c r="H11">
        <v>3780</v>
      </c>
      <c r="I11">
        <v>4103</v>
      </c>
      <c r="J11">
        <v>4315</v>
      </c>
      <c r="K11">
        <v>5113</v>
      </c>
      <c r="L11">
        <v>121</v>
      </c>
      <c r="M11">
        <v>109</v>
      </c>
      <c r="N11">
        <v>97</v>
      </c>
      <c r="O11">
        <v>144.80000000000001</v>
      </c>
      <c r="Q11" s="27" t="s">
        <v>349</v>
      </c>
    </row>
    <row r="12" spans="1:17">
      <c r="A12" t="s">
        <v>277</v>
      </c>
      <c r="B12" s="28">
        <v>18</v>
      </c>
      <c r="C12" s="28">
        <v>8</v>
      </c>
      <c r="D12" t="s">
        <v>303</v>
      </c>
      <c r="E12" t="s">
        <v>304</v>
      </c>
      <c r="F12">
        <v>6.55</v>
      </c>
      <c r="G12">
        <v>8.0299999999999994</v>
      </c>
      <c r="H12">
        <v>4346</v>
      </c>
      <c r="I12">
        <v>4669</v>
      </c>
      <c r="J12">
        <v>4882</v>
      </c>
      <c r="K12">
        <v>5785</v>
      </c>
      <c r="L12">
        <v>137</v>
      </c>
      <c r="M12">
        <v>124</v>
      </c>
      <c r="N12">
        <v>110</v>
      </c>
      <c r="O12">
        <v>163.80000000000001</v>
      </c>
      <c r="Q12" s="27" t="s">
        <v>350</v>
      </c>
    </row>
    <row r="13" spans="1:17">
      <c r="A13" t="s">
        <v>277</v>
      </c>
      <c r="B13" s="28">
        <v>18</v>
      </c>
      <c r="C13" s="28">
        <v>9</v>
      </c>
      <c r="D13" t="s">
        <v>305</v>
      </c>
      <c r="E13" t="s">
        <v>306</v>
      </c>
      <c r="F13">
        <v>7.37</v>
      </c>
      <c r="G13">
        <v>8.84</v>
      </c>
      <c r="H13">
        <v>4913</v>
      </c>
      <c r="I13">
        <v>5236</v>
      </c>
      <c r="J13">
        <v>5448</v>
      </c>
      <c r="K13">
        <v>6456</v>
      </c>
      <c r="L13">
        <v>153</v>
      </c>
      <c r="M13">
        <v>138</v>
      </c>
      <c r="N13">
        <v>123</v>
      </c>
      <c r="O13">
        <v>182.8</v>
      </c>
      <c r="Q13" s="27" t="s">
        <v>351</v>
      </c>
    </row>
    <row r="14" spans="1:17">
      <c r="A14" t="s">
        <v>277</v>
      </c>
      <c r="B14" s="28">
        <v>18</v>
      </c>
      <c r="C14" s="28">
        <v>10</v>
      </c>
      <c r="D14" t="s">
        <v>307</v>
      </c>
      <c r="E14" t="s">
        <v>308</v>
      </c>
      <c r="F14">
        <v>8.15</v>
      </c>
      <c r="G14">
        <v>9.65</v>
      </c>
      <c r="H14">
        <v>5479</v>
      </c>
      <c r="I14">
        <v>5802</v>
      </c>
      <c r="J14">
        <v>6015</v>
      </c>
      <c r="K14">
        <v>7128</v>
      </c>
      <c r="L14">
        <v>169</v>
      </c>
      <c r="M14">
        <v>152</v>
      </c>
      <c r="N14">
        <v>135</v>
      </c>
      <c r="O14">
        <v>201.8</v>
      </c>
      <c r="Q14" s="27" t="s">
        <v>352</v>
      </c>
    </row>
    <row r="15" spans="1:17">
      <c r="A15" t="s">
        <v>277</v>
      </c>
      <c r="B15" s="28">
        <v>18</v>
      </c>
      <c r="C15" s="28">
        <v>11</v>
      </c>
      <c r="D15" t="s">
        <v>309</v>
      </c>
      <c r="E15" t="s">
        <v>312</v>
      </c>
      <c r="F15">
        <v>8.99</v>
      </c>
      <c r="G15">
        <v>10.46</v>
      </c>
      <c r="H15">
        <v>6046</v>
      </c>
      <c r="I15">
        <v>6369</v>
      </c>
      <c r="J15">
        <v>6581</v>
      </c>
      <c r="K15">
        <v>7799</v>
      </c>
      <c r="L15">
        <v>185</v>
      </c>
      <c r="M15">
        <v>167</v>
      </c>
      <c r="N15">
        <v>148</v>
      </c>
      <c r="O15">
        <v>220.8</v>
      </c>
    </row>
    <row r="16" spans="1:17">
      <c r="A16" t="s">
        <v>277</v>
      </c>
      <c r="B16" s="28">
        <v>18</v>
      </c>
      <c r="C16" s="28">
        <v>12</v>
      </c>
      <c r="D16" t="s">
        <v>310</v>
      </c>
      <c r="E16" t="s">
        <v>311</v>
      </c>
      <c r="F16">
        <v>9.8000000000000007</v>
      </c>
      <c r="G16">
        <v>11.28</v>
      </c>
      <c r="H16">
        <v>6612</v>
      </c>
      <c r="I16">
        <v>6935</v>
      </c>
      <c r="J16">
        <v>7148</v>
      </c>
      <c r="K16">
        <v>8471</v>
      </c>
      <c r="L16">
        <v>201</v>
      </c>
      <c r="M16">
        <v>181</v>
      </c>
      <c r="N16">
        <v>161</v>
      </c>
      <c r="O16">
        <v>239.9</v>
      </c>
      <c r="Q16" s="27" t="s">
        <v>353</v>
      </c>
    </row>
    <row r="17" spans="1:17">
      <c r="Q17" s="27"/>
    </row>
    <row r="18" spans="1:17">
      <c r="A18" t="s">
        <v>277</v>
      </c>
      <c r="B18" s="28">
        <v>21</v>
      </c>
      <c r="C18" s="28">
        <v>5</v>
      </c>
      <c r="D18" t="s">
        <v>280</v>
      </c>
      <c r="E18" t="s">
        <v>429</v>
      </c>
      <c r="F18">
        <v>4.09</v>
      </c>
      <c r="G18">
        <v>5.84</v>
      </c>
      <c r="H18">
        <v>3602</v>
      </c>
      <c r="I18">
        <v>4115</v>
      </c>
      <c r="J18">
        <v>4404</v>
      </c>
      <c r="K18">
        <v>5219</v>
      </c>
      <c r="L18">
        <v>124</v>
      </c>
      <c r="M18">
        <v>111</v>
      </c>
      <c r="N18">
        <v>99</v>
      </c>
      <c r="O18">
        <v>147.80000000000001</v>
      </c>
    </row>
    <row r="19" spans="1:17">
      <c r="A19" t="s">
        <v>277</v>
      </c>
      <c r="B19" s="28">
        <v>21</v>
      </c>
      <c r="C19" s="28">
        <v>6</v>
      </c>
      <c r="D19" t="s">
        <v>282</v>
      </c>
      <c r="E19" t="s">
        <v>430</v>
      </c>
      <c r="F19">
        <v>4.93</v>
      </c>
      <c r="G19">
        <v>6.65</v>
      </c>
      <c r="H19">
        <v>4373</v>
      </c>
      <c r="I19">
        <v>4886</v>
      </c>
      <c r="J19">
        <v>5176</v>
      </c>
      <c r="K19">
        <v>6134</v>
      </c>
      <c r="L19">
        <v>146</v>
      </c>
      <c r="M19">
        <v>131</v>
      </c>
      <c r="N19">
        <v>116</v>
      </c>
      <c r="O19">
        <v>173.7</v>
      </c>
    </row>
    <row r="20" spans="1:17">
      <c r="A20" t="s">
        <v>277</v>
      </c>
      <c r="B20" s="28">
        <v>21</v>
      </c>
      <c r="C20" s="28">
        <v>7</v>
      </c>
      <c r="D20" t="s">
        <v>284</v>
      </c>
      <c r="E20" t="s">
        <v>431</v>
      </c>
      <c r="F20">
        <v>5.74</v>
      </c>
      <c r="G20">
        <v>7.47</v>
      </c>
      <c r="H20">
        <v>5144</v>
      </c>
      <c r="I20">
        <v>5657</v>
      </c>
      <c r="J20">
        <v>5947</v>
      </c>
      <c r="K20">
        <v>7048</v>
      </c>
      <c r="L20">
        <v>167</v>
      </c>
      <c r="M20">
        <v>151</v>
      </c>
      <c r="N20">
        <v>134</v>
      </c>
      <c r="O20">
        <v>199.6</v>
      </c>
    </row>
    <row r="21" spans="1:17">
      <c r="A21" t="s">
        <v>277</v>
      </c>
      <c r="B21" s="28">
        <v>21</v>
      </c>
      <c r="C21" s="28">
        <v>8</v>
      </c>
      <c r="D21" t="s">
        <v>303</v>
      </c>
      <c r="E21" t="s">
        <v>432</v>
      </c>
      <c r="F21">
        <v>6.55</v>
      </c>
      <c r="G21">
        <v>8.2799999999999994</v>
      </c>
      <c r="H21">
        <v>5916</v>
      </c>
      <c r="I21">
        <v>6428</v>
      </c>
      <c r="J21">
        <v>6718</v>
      </c>
      <c r="K21">
        <v>7961</v>
      </c>
      <c r="L21">
        <v>189</v>
      </c>
      <c r="M21">
        <v>170</v>
      </c>
      <c r="N21">
        <v>151</v>
      </c>
      <c r="O21">
        <v>225.4</v>
      </c>
    </row>
    <row r="22" spans="1:17">
      <c r="A22" t="s">
        <v>277</v>
      </c>
      <c r="B22" s="28">
        <v>21</v>
      </c>
      <c r="C22" s="28">
        <v>9</v>
      </c>
      <c r="D22" t="s">
        <v>305</v>
      </c>
      <c r="E22" t="s">
        <v>433</v>
      </c>
      <c r="F22">
        <v>7.37</v>
      </c>
      <c r="G22">
        <v>9.09</v>
      </c>
      <c r="H22">
        <v>6687</v>
      </c>
      <c r="I22">
        <v>7200</v>
      </c>
      <c r="J22">
        <v>7489</v>
      </c>
      <c r="K22">
        <v>8875</v>
      </c>
      <c r="L22">
        <v>211</v>
      </c>
      <c r="M22">
        <v>190</v>
      </c>
      <c r="N22">
        <v>169</v>
      </c>
      <c r="O22">
        <v>251.3</v>
      </c>
    </row>
    <row r="23" spans="1:17">
      <c r="A23" t="s">
        <v>277</v>
      </c>
      <c r="B23" s="28">
        <v>21</v>
      </c>
      <c r="C23" s="28">
        <v>10</v>
      </c>
      <c r="D23" t="s">
        <v>307</v>
      </c>
      <c r="E23" t="s">
        <v>434</v>
      </c>
      <c r="F23">
        <v>8.15</v>
      </c>
      <c r="G23">
        <v>9.91</v>
      </c>
      <c r="H23">
        <v>7458</v>
      </c>
      <c r="I23">
        <v>7971</v>
      </c>
      <c r="J23">
        <v>8260</v>
      </c>
      <c r="K23">
        <v>9789</v>
      </c>
      <c r="L23">
        <v>233</v>
      </c>
      <c r="M23">
        <v>209</v>
      </c>
      <c r="N23">
        <v>186</v>
      </c>
      <c r="O23">
        <v>277.2</v>
      </c>
    </row>
    <row r="24" spans="1:17">
      <c r="A24" t="s">
        <v>277</v>
      </c>
      <c r="B24" s="28">
        <v>21</v>
      </c>
      <c r="C24" s="28">
        <v>11</v>
      </c>
      <c r="D24" t="s">
        <v>309</v>
      </c>
      <c r="E24" t="s">
        <v>435</v>
      </c>
      <c r="F24">
        <v>8.99</v>
      </c>
      <c r="G24">
        <v>10.72</v>
      </c>
      <c r="H24">
        <v>8229</v>
      </c>
      <c r="I24">
        <v>8742</v>
      </c>
      <c r="J24">
        <v>9031</v>
      </c>
      <c r="K24">
        <v>10703</v>
      </c>
      <c r="L24">
        <v>254</v>
      </c>
      <c r="M24">
        <v>229</v>
      </c>
      <c r="N24">
        <v>203</v>
      </c>
      <c r="O24">
        <v>303.10000000000002</v>
      </c>
    </row>
    <row r="25" spans="1:17">
      <c r="A25" t="s">
        <v>277</v>
      </c>
      <c r="B25" s="28">
        <v>21</v>
      </c>
      <c r="C25" s="28">
        <v>12</v>
      </c>
      <c r="D25" t="s">
        <v>310</v>
      </c>
      <c r="E25" t="s">
        <v>436</v>
      </c>
      <c r="F25">
        <v>9.8000000000000007</v>
      </c>
      <c r="G25">
        <v>11.53</v>
      </c>
      <c r="H25">
        <v>9000</v>
      </c>
      <c r="I25">
        <v>9513</v>
      </c>
      <c r="J25">
        <v>9802</v>
      </c>
      <c r="K25">
        <v>11616</v>
      </c>
      <c r="L25">
        <v>276</v>
      </c>
      <c r="M25">
        <v>248</v>
      </c>
      <c r="N25">
        <v>221</v>
      </c>
      <c r="O25">
        <v>328.9</v>
      </c>
    </row>
    <row r="26" spans="1:17">
      <c r="Q26" s="27" t="s">
        <v>354</v>
      </c>
    </row>
    <row r="27" spans="1:17">
      <c r="A27" t="s">
        <v>277</v>
      </c>
      <c r="B27" s="28">
        <v>24</v>
      </c>
      <c r="C27" s="28">
        <v>5</v>
      </c>
      <c r="D27" t="s">
        <v>280</v>
      </c>
      <c r="E27" t="s">
        <v>313</v>
      </c>
      <c r="F27">
        <v>4.09</v>
      </c>
      <c r="G27">
        <v>6.12</v>
      </c>
      <c r="H27">
        <v>4705</v>
      </c>
      <c r="I27">
        <v>5471</v>
      </c>
      <c r="J27">
        <v>5848</v>
      </c>
      <c r="K27">
        <v>6930</v>
      </c>
      <c r="L27">
        <v>165</v>
      </c>
      <c r="M27">
        <v>148</v>
      </c>
      <c r="N27">
        <v>132</v>
      </c>
      <c r="O27">
        <v>196.2</v>
      </c>
    </row>
    <row r="28" spans="1:17">
      <c r="A28" t="s">
        <v>277</v>
      </c>
      <c r="B28" s="28">
        <v>24</v>
      </c>
      <c r="C28" s="28">
        <v>6</v>
      </c>
      <c r="D28" t="s">
        <v>282</v>
      </c>
      <c r="E28" t="s">
        <v>314</v>
      </c>
      <c r="F28">
        <v>4.93</v>
      </c>
      <c r="G28">
        <v>6.93</v>
      </c>
      <c r="H28">
        <v>5712</v>
      </c>
      <c r="I28">
        <v>6478</v>
      </c>
      <c r="J28">
        <v>6856</v>
      </c>
      <c r="K28">
        <v>8125</v>
      </c>
      <c r="L28">
        <v>193</v>
      </c>
      <c r="M28">
        <v>174</v>
      </c>
      <c r="N28">
        <v>154</v>
      </c>
      <c r="O28">
        <v>230.1</v>
      </c>
      <c r="Q28" s="27" t="s">
        <v>410</v>
      </c>
    </row>
    <row r="29" spans="1:17">
      <c r="A29" t="s">
        <v>277</v>
      </c>
      <c r="B29" s="28">
        <v>24</v>
      </c>
      <c r="C29" s="28">
        <v>7</v>
      </c>
      <c r="D29" t="s">
        <v>284</v>
      </c>
      <c r="E29" t="s">
        <v>315</v>
      </c>
      <c r="F29">
        <v>5.74</v>
      </c>
      <c r="G29">
        <v>7.75</v>
      </c>
      <c r="H29">
        <v>6719</v>
      </c>
      <c r="I29">
        <v>7485</v>
      </c>
      <c r="J29">
        <v>7863</v>
      </c>
      <c r="K29">
        <v>9318</v>
      </c>
      <c r="L29">
        <v>221</v>
      </c>
      <c r="M29">
        <v>199</v>
      </c>
      <c r="N29">
        <v>177</v>
      </c>
      <c r="O29">
        <v>263.89999999999998</v>
      </c>
    </row>
    <row r="30" spans="1:17">
      <c r="A30" t="s">
        <v>277</v>
      </c>
      <c r="B30" s="28">
        <v>24</v>
      </c>
      <c r="C30" s="28">
        <v>8</v>
      </c>
      <c r="D30" t="s">
        <v>303</v>
      </c>
      <c r="E30" t="s">
        <v>316</v>
      </c>
      <c r="F30">
        <v>6.55</v>
      </c>
      <c r="G30">
        <v>8.56</v>
      </c>
      <c r="H30">
        <v>7726</v>
      </c>
      <c r="I30">
        <v>8492</v>
      </c>
      <c r="J30">
        <v>8870</v>
      </c>
      <c r="K30">
        <v>10512</v>
      </c>
      <c r="L30">
        <v>250</v>
      </c>
      <c r="M30">
        <v>225</v>
      </c>
      <c r="N30">
        <v>200</v>
      </c>
      <c r="O30">
        <v>297.7</v>
      </c>
    </row>
    <row r="31" spans="1:17">
      <c r="A31" t="s">
        <v>277</v>
      </c>
      <c r="B31" s="28">
        <v>24</v>
      </c>
      <c r="C31" s="28">
        <v>9</v>
      </c>
      <c r="D31" t="s">
        <v>305</v>
      </c>
      <c r="E31" t="s">
        <v>317</v>
      </c>
      <c r="F31">
        <v>7.37</v>
      </c>
      <c r="G31">
        <v>9.3699999999999992</v>
      </c>
      <c r="H31">
        <v>8734</v>
      </c>
      <c r="I31">
        <v>9499</v>
      </c>
      <c r="J31">
        <v>9877</v>
      </c>
      <c r="K31">
        <v>11705</v>
      </c>
      <c r="L31">
        <v>278</v>
      </c>
      <c r="M31">
        <v>250</v>
      </c>
      <c r="N31">
        <v>223</v>
      </c>
      <c r="O31">
        <v>331.5</v>
      </c>
    </row>
    <row r="32" spans="1:17">
      <c r="A32" t="s">
        <v>277</v>
      </c>
      <c r="B32" s="28">
        <v>24</v>
      </c>
      <c r="C32" s="28">
        <v>10</v>
      </c>
      <c r="D32" t="s">
        <v>307</v>
      </c>
      <c r="E32" t="s">
        <v>318</v>
      </c>
      <c r="F32">
        <v>8.15</v>
      </c>
      <c r="G32">
        <v>10.19</v>
      </c>
      <c r="H32">
        <v>9741</v>
      </c>
      <c r="I32">
        <v>10506</v>
      </c>
      <c r="J32">
        <v>10884</v>
      </c>
      <c r="K32">
        <v>12899</v>
      </c>
      <c r="L32">
        <v>307</v>
      </c>
      <c r="M32">
        <v>276</v>
      </c>
      <c r="N32">
        <v>245</v>
      </c>
      <c r="O32">
        <v>365.3</v>
      </c>
    </row>
    <row r="33" spans="1:15">
      <c r="A33" t="s">
        <v>277</v>
      </c>
      <c r="B33" s="28">
        <v>24</v>
      </c>
      <c r="C33" s="28">
        <v>11</v>
      </c>
      <c r="D33" t="s">
        <v>309</v>
      </c>
      <c r="E33" t="s">
        <v>319</v>
      </c>
      <c r="F33">
        <v>8.99</v>
      </c>
      <c r="G33">
        <v>11</v>
      </c>
      <c r="H33">
        <v>10748</v>
      </c>
      <c r="I33">
        <v>11513</v>
      </c>
      <c r="J33">
        <v>11891</v>
      </c>
      <c r="K33">
        <v>14092</v>
      </c>
      <c r="L33">
        <v>335</v>
      </c>
      <c r="M33">
        <v>302</v>
      </c>
      <c r="N33">
        <v>268</v>
      </c>
      <c r="O33">
        <v>399</v>
      </c>
    </row>
    <row r="34" spans="1:15">
      <c r="A34" t="s">
        <v>277</v>
      </c>
      <c r="B34" s="28">
        <v>24</v>
      </c>
      <c r="C34" s="28">
        <v>12</v>
      </c>
      <c r="D34" t="s">
        <v>310</v>
      </c>
      <c r="E34" t="s">
        <v>320</v>
      </c>
      <c r="F34">
        <v>9.8000000000000007</v>
      </c>
      <c r="G34">
        <v>11.81</v>
      </c>
      <c r="H34">
        <v>11755</v>
      </c>
      <c r="I34">
        <v>12521</v>
      </c>
      <c r="J34">
        <v>12898</v>
      </c>
      <c r="K34">
        <v>15285</v>
      </c>
      <c r="L34">
        <v>364</v>
      </c>
      <c r="M34">
        <v>327</v>
      </c>
      <c r="N34">
        <v>291</v>
      </c>
      <c r="O34">
        <v>432.8</v>
      </c>
    </row>
    <row r="36" spans="1:15">
      <c r="A36" t="s">
        <v>277</v>
      </c>
      <c r="B36" s="28">
        <v>27</v>
      </c>
      <c r="C36" s="28">
        <v>5</v>
      </c>
      <c r="D36" t="s">
        <v>280</v>
      </c>
      <c r="E36" t="s">
        <v>321</v>
      </c>
      <c r="F36">
        <v>4.09</v>
      </c>
      <c r="G36">
        <v>6.38</v>
      </c>
      <c r="H36">
        <v>5955</v>
      </c>
      <c r="I36">
        <v>7045</v>
      </c>
      <c r="J36">
        <v>7523</v>
      </c>
      <c r="K36">
        <v>8915</v>
      </c>
      <c r="L36">
        <v>212</v>
      </c>
      <c r="M36">
        <v>191</v>
      </c>
      <c r="N36">
        <v>169</v>
      </c>
      <c r="O36">
        <v>252.5</v>
      </c>
    </row>
    <row r="37" spans="1:15">
      <c r="A37" t="s">
        <v>277</v>
      </c>
      <c r="B37" s="28">
        <v>27</v>
      </c>
      <c r="C37" s="28">
        <v>6</v>
      </c>
      <c r="D37" t="s">
        <v>282</v>
      </c>
      <c r="E37" t="s">
        <v>322</v>
      </c>
      <c r="F37">
        <v>4.93</v>
      </c>
      <c r="G37">
        <v>7.19</v>
      </c>
      <c r="H37">
        <v>7230</v>
      </c>
      <c r="I37">
        <v>8320</v>
      </c>
      <c r="J37">
        <v>8798</v>
      </c>
      <c r="K37">
        <v>10426</v>
      </c>
      <c r="L37">
        <v>248</v>
      </c>
      <c r="M37">
        <v>223</v>
      </c>
      <c r="N37">
        <v>198</v>
      </c>
      <c r="O37">
        <v>295.2</v>
      </c>
    </row>
    <row r="38" spans="1:15">
      <c r="A38" t="s">
        <v>277</v>
      </c>
      <c r="B38" s="28">
        <v>27</v>
      </c>
      <c r="C38" s="28">
        <v>7</v>
      </c>
      <c r="D38" t="s">
        <v>284</v>
      </c>
      <c r="E38" t="s">
        <v>323</v>
      </c>
      <c r="F38">
        <v>5.74</v>
      </c>
      <c r="G38">
        <v>8</v>
      </c>
      <c r="H38">
        <v>8504</v>
      </c>
      <c r="I38">
        <v>9594</v>
      </c>
      <c r="J38">
        <v>10072</v>
      </c>
      <c r="K38">
        <v>11936</v>
      </c>
      <c r="L38">
        <v>284</v>
      </c>
      <c r="M38">
        <v>255</v>
      </c>
      <c r="N38">
        <v>227</v>
      </c>
      <c r="O38">
        <v>338</v>
      </c>
    </row>
    <row r="39" spans="1:15">
      <c r="A39" t="s">
        <v>277</v>
      </c>
      <c r="B39" s="28">
        <v>27</v>
      </c>
      <c r="C39" s="28">
        <v>8</v>
      </c>
      <c r="D39" t="s">
        <v>303</v>
      </c>
      <c r="E39" t="s">
        <v>324</v>
      </c>
      <c r="F39">
        <v>6.55</v>
      </c>
      <c r="G39">
        <v>8.81</v>
      </c>
      <c r="H39">
        <v>9779</v>
      </c>
      <c r="I39">
        <v>10869</v>
      </c>
      <c r="J39">
        <v>11347</v>
      </c>
      <c r="K39">
        <v>13447</v>
      </c>
      <c r="L39">
        <v>320</v>
      </c>
      <c r="M39">
        <v>288</v>
      </c>
      <c r="N39">
        <v>256</v>
      </c>
      <c r="O39">
        <v>380.8</v>
      </c>
    </row>
    <row r="40" spans="1:15">
      <c r="A40" t="s">
        <v>277</v>
      </c>
      <c r="B40" s="28">
        <v>27</v>
      </c>
      <c r="C40" s="28">
        <v>9</v>
      </c>
      <c r="D40" t="s">
        <v>305</v>
      </c>
      <c r="E40" t="s">
        <v>325</v>
      </c>
      <c r="F40">
        <v>7.37</v>
      </c>
      <c r="G40">
        <v>9.6300000000000008</v>
      </c>
      <c r="H40">
        <v>11053</v>
      </c>
      <c r="I40">
        <v>12144</v>
      </c>
      <c r="J40">
        <v>12622</v>
      </c>
      <c r="K40">
        <v>14958</v>
      </c>
      <c r="L40">
        <v>356</v>
      </c>
      <c r="M40">
        <v>320</v>
      </c>
      <c r="N40">
        <v>284</v>
      </c>
      <c r="O40">
        <v>423.6</v>
      </c>
    </row>
    <row r="41" spans="1:15">
      <c r="A41" t="s">
        <v>277</v>
      </c>
      <c r="B41" s="28">
        <v>27</v>
      </c>
      <c r="C41" s="28">
        <v>10</v>
      </c>
      <c r="D41" t="s">
        <v>307</v>
      </c>
      <c r="E41" t="s">
        <v>326</v>
      </c>
      <c r="F41">
        <v>8.15</v>
      </c>
      <c r="G41">
        <v>10.44</v>
      </c>
      <c r="H41">
        <v>12328</v>
      </c>
      <c r="I41">
        <v>13418</v>
      </c>
      <c r="J41">
        <v>13896</v>
      </c>
      <c r="K41">
        <v>16468</v>
      </c>
      <c r="L41">
        <v>392</v>
      </c>
      <c r="M41">
        <v>352</v>
      </c>
      <c r="N41">
        <v>313</v>
      </c>
      <c r="O41">
        <v>466.3</v>
      </c>
    </row>
    <row r="42" spans="1:15">
      <c r="A42" t="s">
        <v>277</v>
      </c>
      <c r="B42" s="28">
        <v>27</v>
      </c>
      <c r="C42" s="28">
        <v>11</v>
      </c>
      <c r="D42" t="s">
        <v>309</v>
      </c>
      <c r="E42" t="s">
        <v>327</v>
      </c>
      <c r="F42">
        <v>8.99</v>
      </c>
      <c r="G42">
        <v>11.25</v>
      </c>
      <c r="H42">
        <v>13603</v>
      </c>
      <c r="I42">
        <v>14693</v>
      </c>
      <c r="J42">
        <v>15171</v>
      </c>
      <c r="K42">
        <v>17979</v>
      </c>
      <c r="L42">
        <v>428</v>
      </c>
      <c r="M42">
        <v>385</v>
      </c>
      <c r="N42">
        <v>342</v>
      </c>
      <c r="O42">
        <v>509.1</v>
      </c>
    </row>
    <row r="43" spans="1:15">
      <c r="A43" t="s">
        <v>277</v>
      </c>
      <c r="B43" s="28">
        <v>27</v>
      </c>
      <c r="C43" s="28">
        <v>12</v>
      </c>
      <c r="D43" t="s">
        <v>310</v>
      </c>
      <c r="E43" t="s">
        <v>328</v>
      </c>
      <c r="F43">
        <v>9.8000000000000007</v>
      </c>
      <c r="G43">
        <v>12.07</v>
      </c>
      <c r="H43">
        <v>14877</v>
      </c>
      <c r="I43">
        <v>15967</v>
      </c>
      <c r="J43">
        <v>16445</v>
      </c>
      <c r="K43">
        <v>19489</v>
      </c>
      <c r="L43">
        <v>464</v>
      </c>
      <c r="M43">
        <v>417</v>
      </c>
      <c r="N43">
        <v>371</v>
      </c>
      <c r="O43">
        <v>551.9</v>
      </c>
    </row>
    <row r="45" spans="1:15">
      <c r="A45" t="s">
        <v>277</v>
      </c>
      <c r="B45" s="28">
        <v>30</v>
      </c>
      <c r="C45" s="28">
        <v>5</v>
      </c>
      <c r="D45" t="s">
        <v>280</v>
      </c>
      <c r="E45" t="s">
        <v>329</v>
      </c>
      <c r="F45">
        <v>4.09</v>
      </c>
      <c r="G45">
        <v>6.63</v>
      </c>
      <c r="H45">
        <v>7352</v>
      </c>
      <c r="I45">
        <v>8847</v>
      </c>
      <c r="J45">
        <v>9437</v>
      </c>
      <c r="K45">
        <v>11184</v>
      </c>
      <c r="L45">
        <v>266</v>
      </c>
      <c r="M45">
        <v>239</v>
      </c>
      <c r="N45">
        <v>213</v>
      </c>
      <c r="O45">
        <v>316.7</v>
      </c>
    </row>
    <row r="46" spans="1:15">
      <c r="A46" t="s">
        <v>277</v>
      </c>
      <c r="B46" s="28">
        <v>30</v>
      </c>
      <c r="C46" s="28">
        <v>6</v>
      </c>
      <c r="D46" t="s">
        <v>282</v>
      </c>
      <c r="E46" t="s">
        <v>330</v>
      </c>
      <c r="F46">
        <v>4.93</v>
      </c>
      <c r="G46">
        <v>7.44</v>
      </c>
      <c r="H46">
        <v>8925</v>
      </c>
      <c r="I46">
        <v>10421</v>
      </c>
      <c r="J46">
        <v>11011</v>
      </c>
      <c r="K46">
        <v>13049</v>
      </c>
      <c r="L46">
        <v>310</v>
      </c>
      <c r="M46">
        <v>279</v>
      </c>
      <c r="N46">
        <v>248</v>
      </c>
      <c r="O46">
        <v>369.5</v>
      </c>
    </row>
    <row r="47" spans="1:15">
      <c r="A47" t="s">
        <v>277</v>
      </c>
      <c r="B47" s="28">
        <v>30</v>
      </c>
      <c r="C47" s="28">
        <v>7</v>
      </c>
      <c r="D47" t="s">
        <v>284</v>
      </c>
      <c r="E47" t="s">
        <v>331</v>
      </c>
      <c r="F47">
        <v>5.72</v>
      </c>
      <c r="G47">
        <v>8.26</v>
      </c>
      <c r="H47">
        <v>10499</v>
      </c>
      <c r="I47">
        <v>11994</v>
      </c>
      <c r="J47">
        <v>12584</v>
      </c>
      <c r="K47">
        <v>14913</v>
      </c>
      <c r="L47">
        <v>355</v>
      </c>
      <c r="M47">
        <v>319</v>
      </c>
      <c r="N47">
        <v>284</v>
      </c>
      <c r="O47">
        <v>422.3</v>
      </c>
    </row>
    <row r="48" spans="1:15">
      <c r="A48" t="s">
        <v>277</v>
      </c>
      <c r="B48" s="28">
        <v>30</v>
      </c>
      <c r="C48" s="28">
        <v>8</v>
      </c>
      <c r="D48" t="s">
        <v>303</v>
      </c>
      <c r="E48" t="s">
        <v>332</v>
      </c>
      <c r="F48">
        <v>6.55</v>
      </c>
      <c r="G48">
        <v>9.07</v>
      </c>
      <c r="H48">
        <v>12073</v>
      </c>
      <c r="I48">
        <v>13568</v>
      </c>
      <c r="J48">
        <v>14158</v>
      </c>
      <c r="K48">
        <v>16779</v>
      </c>
      <c r="L48">
        <v>399</v>
      </c>
      <c r="M48">
        <v>359</v>
      </c>
      <c r="N48">
        <v>319</v>
      </c>
      <c r="O48">
        <v>475.1</v>
      </c>
    </row>
    <row r="49" spans="1:15">
      <c r="A49" t="s">
        <v>277</v>
      </c>
      <c r="B49" s="28">
        <v>30</v>
      </c>
      <c r="C49" s="28">
        <v>9</v>
      </c>
      <c r="D49" t="s">
        <v>305</v>
      </c>
      <c r="E49" t="s">
        <v>333</v>
      </c>
      <c r="F49">
        <v>7.37</v>
      </c>
      <c r="G49">
        <v>9.8800000000000008</v>
      </c>
      <c r="H49">
        <v>13646</v>
      </c>
      <c r="I49">
        <v>15142</v>
      </c>
      <c r="J49">
        <v>15732</v>
      </c>
      <c r="K49">
        <v>18644</v>
      </c>
      <c r="L49">
        <v>444</v>
      </c>
      <c r="M49">
        <v>399</v>
      </c>
      <c r="N49">
        <v>355</v>
      </c>
      <c r="O49">
        <v>527.9</v>
      </c>
    </row>
    <row r="50" spans="1:15">
      <c r="A50" t="s">
        <v>277</v>
      </c>
      <c r="B50" s="28">
        <v>30</v>
      </c>
      <c r="C50" s="28">
        <v>10</v>
      </c>
      <c r="D50" t="s">
        <v>307</v>
      </c>
      <c r="E50" t="s">
        <v>334</v>
      </c>
      <c r="F50">
        <v>8.15</v>
      </c>
      <c r="G50">
        <v>10.69</v>
      </c>
      <c r="H50">
        <v>15220</v>
      </c>
      <c r="I50">
        <v>16715</v>
      </c>
      <c r="J50">
        <v>17305</v>
      </c>
      <c r="K50">
        <v>20508</v>
      </c>
      <c r="L50">
        <v>488</v>
      </c>
      <c r="M50">
        <v>439</v>
      </c>
      <c r="N50">
        <v>390</v>
      </c>
      <c r="O50">
        <v>580.70000000000005</v>
      </c>
    </row>
    <row r="51" spans="1:15">
      <c r="A51" t="s">
        <v>277</v>
      </c>
      <c r="B51" s="28">
        <v>30</v>
      </c>
      <c r="C51" s="28">
        <v>11</v>
      </c>
      <c r="D51" t="s">
        <v>309</v>
      </c>
      <c r="E51" t="s">
        <v>335</v>
      </c>
      <c r="F51">
        <v>8.99</v>
      </c>
      <c r="G51">
        <v>11.51</v>
      </c>
      <c r="H51">
        <v>16793</v>
      </c>
      <c r="I51">
        <v>18289</v>
      </c>
      <c r="J51">
        <v>18879</v>
      </c>
      <c r="K51">
        <v>22374</v>
      </c>
      <c r="L51">
        <v>532</v>
      </c>
      <c r="M51">
        <v>479</v>
      </c>
      <c r="N51">
        <v>426</v>
      </c>
      <c r="O51">
        <v>633.6</v>
      </c>
    </row>
    <row r="52" spans="1:15">
      <c r="A52" t="s">
        <v>277</v>
      </c>
      <c r="B52" s="28">
        <v>30</v>
      </c>
      <c r="C52" s="28">
        <v>12</v>
      </c>
      <c r="D52" t="s">
        <v>310</v>
      </c>
      <c r="E52" t="s">
        <v>336</v>
      </c>
      <c r="F52">
        <v>9.8000000000000007</v>
      </c>
      <c r="G52">
        <v>12.32</v>
      </c>
      <c r="H52">
        <v>18367</v>
      </c>
      <c r="I52">
        <v>19862</v>
      </c>
      <c r="J52">
        <v>20453</v>
      </c>
      <c r="K52">
        <v>24239</v>
      </c>
      <c r="L52">
        <v>577</v>
      </c>
      <c r="M52">
        <v>519</v>
      </c>
      <c r="N52">
        <v>461</v>
      </c>
      <c r="O52">
        <v>686.4</v>
      </c>
    </row>
    <row r="53" spans="1:15">
      <c r="A53" t="s">
        <v>277</v>
      </c>
      <c r="B53" s="28">
        <v>30</v>
      </c>
      <c r="C53" s="28">
        <v>13</v>
      </c>
      <c r="D53" t="s">
        <v>337</v>
      </c>
      <c r="E53" t="s">
        <v>338</v>
      </c>
      <c r="F53">
        <v>10.62</v>
      </c>
      <c r="G53">
        <v>13.13</v>
      </c>
      <c r="H53">
        <v>19941</v>
      </c>
      <c r="I53">
        <v>21436</v>
      </c>
      <c r="J53">
        <v>22027</v>
      </c>
      <c r="K53">
        <v>26105</v>
      </c>
      <c r="L53">
        <v>621</v>
      </c>
      <c r="M53">
        <v>558</v>
      </c>
      <c r="N53">
        <v>497</v>
      </c>
      <c r="O53">
        <v>739.4</v>
      </c>
    </row>
    <row r="54" spans="1:15">
      <c r="A54" t="s">
        <v>277</v>
      </c>
      <c r="B54" s="28">
        <v>30</v>
      </c>
      <c r="C54" s="28">
        <v>14</v>
      </c>
      <c r="D54" t="s">
        <v>339</v>
      </c>
      <c r="E54" t="s">
        <v>340</v>
      </c>
      <c r="F54">
        <v>11.43</v>
      </c>
      <c r="G54">
        <v>13.94</v>
      </c>
      <c r="H54">
        <v>21515</v>
      </c>
      <c r="I54">
        <v>23010</v>
      </c>
      <c r="J54">
        <v>23601</v>
      </c>
      <c r="K54">
        <v>27970</v>
      </c>
      <c r="L54">
        <v>665</v>
      </c>
      <c r="M54">
        <v>599</v>
      </c>
      <c r="N54">
        <v>532</v>
      </c>
      <c r="O54">
        <v>792</v>
      </c>
    </row>
    <row r="55" spans="1:15">
      <c r="A55" t="s">
        <v>277</v>
      </c>
      <c r="B55" s="28">
        <v>30</v>
      </c>
      <c r="C55" s="28">
        <v>15</v>
      </c>
      <c r="D55" t="s">
        <v>341</v>
      </c>
      <c r="E55" t="s">
        <v>342</v>
      </c>
      <c r="F55">
        <v>12.24</v>
      </c>
      <c r="G55">
        <v>14.76</v>
      </c>
      <c r="H55">
        <v>23089</v>
      </c>
      <c r="I55">
        <v>25584</v>
      </c>
      <c r="J55">
        <v>25175</v>
      </c>
      <c r="K55">
        <v>29835</v>
      </c>
      <c r="L55">
        <v>710</v>
      </c>
      <c r="M55">
        <v>639</v>
      </c>
      <c r="N55">
        <v>568</v>
      </c>
      <c r="O55">
        <v>844.8</v>
      </c>
    </row>
    <row r="57" spans="1:15">
      <c r="A57" t="s">
        <v>277</v>
      </c>
      <c r="B57" s="28">
        <v>33</v>
      </c>
      <c r="C57" s="28">
        <v>5</v>
      </c>
      <c r="D57" t="s">
        <v>280</v>
      </c>
      <c r="E57" t="s">
        <v>438</v>
      </c>
      <c r="F57">
        <v>4.09</v>
      </c>
      <c r="G57">
        <v>7.01</v>
      </c>
      <c r="H57">
        <v>8896</v>
      </c>
      <c r="I57">
        <v>10886</v>
      </c>
      <c r="J57">
        <v>11600</v>
      </c>
      <c r="K57">
        <v>13747</v>
      </c>
      <c r="L57">
        <v>327</v>
      </c>
      <c r="M57">
        <v>294</v>
      </c>
      <c r="N57">
        <v>261</v>
      </c>
      <c r="O57">
        <v>389.3</v>
      </c>
    </row>
    <row r="58" spans="1:15">
      <c r="A58" t="s">
        <v>277</v>
      </c>
      <c r="B58" s="28">
        <v>33</v>
      </c>
      <c r="C58" s="28">
        <v>6</v>
      </c>
      <c r="D58" t="s">
        <v>282</v>
      </c>
      <c r="E58" t="s">
        <v>439</v>
      </c>
      <c r="F58">
        <v>4.93</v>
      </c>
      <c r="G58">
        <v>7.82</v>
      </c>
      <c r="H58">
        <v>10800</v>
      </c>
      <c r="I58">
        <v>12790</v>
      </c>
      <c r="J58">
        <v>13504</v>
      </c>
      <c r="K58">
        <v>16004</v>
      </c>
      <c r="L58">
        <v>381</v>
      </c>
      <c r="M58">
        <v>343</v>
      </c>
      <c r="N58">
        <v>304</v>
      </c>
      <c r="O58">
        <v>453.2</v>
      </c>
    </row>
    <row r="59" spans="1:15">
      <c r="A59" t="s">
        <v>277</v>
      </c>
      <c r="B59" s="28">
        <v>33</v>
      </c>
      <c r="C59" s="28">
        <v>7</v>
      </c>
      <c r="D59" t="s">
        <v>284</v>
      </c>
      <c r="E59" t="s">
        <v>440</v>
      </c>
      <c r="F59">
        <v>5.74</v>
      </c>
      <c r="G59">
        <v>8.64</v>
      </c>
      <c r="H59">
        <v>12704</v>
      </c>
      <c r="I59">
        <v>14694</v>
      </c>
      <c r="J59">
        <v>15408</v>
      </c>
      <c r="K59">
        <v>18260</v>
      </c>
      <c r="L59">
        <v>434</v>
      </c>
      <c r="M59">
        <v>391</v>
      </c>
      <c r="N59">
        <v>347</v>
      </c>
      <c r="O59">
        <v>517.1</v>
      </c>
    </row>
    <row r="60" spans="1:15">
      <c r="A60" t="s">
        <v>277</v>
      </c>
      <c r="B60" s="28">
        <v>33</v>
      </c>
      <c r="C60" s="28">
        <v>8</v>
      </c>
      <c r="D60" t="s">
        <v>303</v>
      </c>
      <c r="E60" t="s">
        <v>441</v>
      </c>
      <c r="F60">
        <v>6.55</v>
      </c>
      <c r="G60">
        <v>9.4499999999999993</v>
      </c>
      <c r="H60">
        <v>14608</v>
      </c>
      <c r="I60">
        <v>16598</v>
      </c>
      <c r="J60">
        <v>17312</v>
      </c>
      <c r="K60">
        <v>20517</v>
      </c>
      <c r="L60">
        <v>488</v>
      </c>
      <c r="M60">
        <v>439</v>
      </c>
      <c r="N60">
        <v>390</v>
      </c>
      <c r="O60">
        <v>581</v>
      </c>
    </row>
    <row r="61" spans="1:15">
      <c r="A61" t="s">
        <v>277</v>
      </c>
      <c r="B61" s="28">
        <v>33</v>
      </c>
      <c r="C61" s="28">
        <v>9</v>
      </c>
      <c r="D61" t="s">
        <v>305</v>
      </c>
      <c r="E61" t="s">
        <v>442</v>
      </c>
      <c r="F61">
        <v>7.37</v>
      </c>
      <c r="G61">
        <v>10.26</v>
      </c>
      <c r="H61">
        <v>16512</v>
      </c>
      <c r="I61">
        <v>18502</v>
      </c>
      <c r="J61">
        <v>19216</v>
      </c>
      <c r="K61">
        <v>22773</v>
      </c>
      <c r="L61">
        <v>542</v>
      </c>
      <c r="M61">
        <v>488</v>
      </c>
      <c r="N61">
        <v>433</v>
      </c>
      <c r="O61">
        <v>644.9</v>
      </c>
    </row>
    <row r="62" spans="1:15">
      <c r="A62" t="s">
        <v>277</v>
      </c>
      <c r="B62" s="28">
        <v>33</v>
      </c>
      <c r="C62" s="28">
        <v>10</v>
      </c>
      <c r="D62" t="s">
        <v>307</v>
      </c>
      <c r="E62" t="s">
        <v>443</v>
      </c>
      <c r="F62">
        <v>8.15</v>
      </c>
      <c r="G62">
        <v>11.07</v>
      </c>
      <c r="H62">
        <v>18416</v>
      </c>
      <c r="I62">
        <v>20406</v>
      </c>
      <c r="J62">
        <v>21120</v>
      </c>
      <c r="K62">
        <v>25030</v>
      </c>
      <c r="L62">
        <v>596</v>
      </c>
      <c r="M62">
        <v>536</v>
      </c>
      <c r="N62">
        <v>476</v>
      </c>
      <c r="O62">
        <v>708.8</v>
      </c>
    </row>
    <row r="63" spans="1:15">
      <c r="A63" t="s">
        <v>277</v>
      </c>
      <c r="B63" s="28">
        <v>33</v>
      </c>
      <c r="C63" s="28">
        <v>11</v>
      </c>
      <c r="D63" t="s">
        <v>309</v>
      </c>
      <c r="E63" t="s">
        <v>444</v>
      </c>
      <c r="F63">
        <v>8.99</v>
      </c>
      <c r="G63">
        <v>11.89</v>
      </c>
      <c r="H63">
        <v>20320</v>
      </c>
      <c r="I63">
        <v>5802</v>
      </c>
      <c r="J63">
        <v>23024</v>
      </c>
      <c r="K63">
        <v>27286</v>
      </c>
      <c r="L63">
        <v>649</v>
      </c>
      <c r="M63">
        <v>584</v>
      </c>
      <c r="N63">
        <v>519</v>
      </c>
      <c r="O63">
        <v>772.7</v>
      </c>
    </row>
    <row r="64" spans="1:15">
      <c r="A64" t="s">
        <v>277</v>
      </c>
      <c r="B64" s="28">
        <v>33</v>
      </c>
      <c r="C64" s="28">
        <v>12</v>
      </c>
      <c r="D64" t="s">
        <v>310</v>
      </c>
      <c r="E64" t="s">
        <v>445</v>
      </c>
      <c r="F64">
        <v>9.8000000000000007</v>
      </c>
      <c r="G64">
        <v>12.7</v>
      </c>
      <c r="H64">
        <v>22224</v>
      </c>
      <c r="I64">
        <v>6369</v>
      </c>
      <c r="J64">
        <v>24929</v>
      </c>
      <c r="K64">
        <v>29544</v>
      </c>
      <c r="L64">
        <v>703</v>
      </c>
      <c r="M64">
        <v>633</v>
      </c>
      <c r="N64">
        <v>562</v>
      </c>
      <c r="O64">
        <v>836.6</v>
      </c>
    </row>
    <row r="65" spans="1:15">
      <c r="A65" t="s">
        <v>277</v>
      </c>
      <c r="B65" s="28">
        <v>33</v>
      </c>
      <c r="C65" s="28">
        <v>13</v>
      </c>
      <c r="D65" t="s">
        <v>337</v>
      </c>
      <c r="E65" t="s">
        <v>446</v>
      </c>
      <c r="F65">
        <v>10.62</v>
      </c>
      <c r="G65">
        <v>13.51</v>
      </c>
      <c r="H65">
        <v>24128</v>
      </c>
      <c r="I65">
        <v>6935</v>
      </c>
      <c r="J65">
        <v>26833</v>
      </c>
      <c r="K65">
        <v>31800</v>
      </c>
      <c r="L65">
        <v>757</v>
      </c>
      <c r="M65">
        <v>681</v>
      </c>
      <c r="N65">
        <v>605</v>
      </c>
      <c r="O65">
        <v>900.5</v>
      </c>
    </row>
    <row r="66" spans="1:15">
      <c r="A66" t="s">
        <v>277</v>
      </c>
      <c r="B66" s="28">
        <v>33</v>
      </c>
      <c r="C66" s="28">
        <v>14</v>
      </c>
      <c r="D66" t="s">
        <v>339</v>
      </c>
      <c r="E66" t="s">
        <v>447</v>
      </c>
      <c r="F66">
        <v>11.43</v>
      </c>
      <c r="G66">
        <v>14.33</v>
      </c>
      <c r="H66">
        <v>26032</v>
      </c>
      <c r="I66">
        <v>6369</v>
      </c>
      <c r="J66">
        <v>28737</v>
      </c>
      <c r="K66">
        <v>34057</v>
      </c>
      <c r="L66">
        <v>810</v>
      </c>
      <c r="M66">
        <v>730</v>
      </c>
      <c r="N66">
        <v>648</v>
      </c>
      <c r="O66">
        <v>964.4</v>
      </c>
    </row>
    <row r="67" spans="1:15">
      <c r="A67" t="s">
        <v>277</v>
      </c>
      <c r="B67" s="28">
        <v>33</v>
      </c>
      <c r="C67" s="28">
        <v>15</v>
      </c>
      <c r="D67" t="s">
        <v>341</v>
      </c>
      <c r="E67" t="s">
        <v>448</v>
      </c>
      <c r="F67">
        <v>12.24</v>
      </c>
      <c r="G67">
        <v>15.14</v>
      </c>
      <c r="H67">
        <v>27936</v>
      </c>
      <c r="I67">
        <v>6935</v>
      </c>
      <c r="J67">
        <v>30641</v>
      </c>
      <c r="K67">
        <v>36313</v>
      </c>
      <c r="L67">
        <v>864</v>
      </c>
      <c r="M67">
        <v>777</v>
      </c>
      <c r="N67">
        <v>691</v>
      </c>
      <c r="O67">
        <v>1028.3</v>
      </c>
    </row>
    <row r="69" spans="1:15">
      <c r="A69" t="s">
        <v>277</v>
      </c>
      <c r="B69" s="28">
        <v>36</v>
      </c>
      <c r="C69" s="28">
        <v>5</v>
      </c>
      <c r="D69" t="s">
        <v>280</v>
      </c>
      <c r="E69" t="s">
        <v>355</v>
      </c>
      <c r="F69">
        <v>4.09</v>
      </c>
      <c r="G69">
        <v>7.26</v>
      </c>
      <c r="H69">
        <v>10586</v>
      </c>
      <c r="I69">
        <v>13171</v>
      </c>
      <c r="J69">
        <v>14020</v>
      </c>
      <c r="K69">
        <v>16615</v>
      </c>
      <c r="L69">
        <v>395</v>
      </c>
      <c r="M69">
        <v>356</v>
      </c>
      <c r="N69">
        <v>316</v>
      </c>
      <c r="O69">
        <v>470.5</v>
      </c>
    </row>
    <row r="70" spans="1:15">
      <c r="A70" t="s">
        <v>277</v>
      </c>
      <c r="B70" s="28">
        <v>36</v>
      </c>
      <c r="C70" s="28">
        <v>6</v>
      </c>
      <c r="D70" t="s">
        <v>282</v>
      </c>
      <c r="E70" t="s">
        <v>356</v>
      </c>
      <c r="F70">
        <v>4.93</v>
      </c>
      <c r="G70">
        <v>8.08</v>
      </c>
      <c r="H70">
        <v>12852</v>
      </c>
      <c r="I70">
        <v>15437</v>
      </c>
      <c r="J70">
        <v>16286</v>
      </c>
      <c r="K70">
        <v>19301</v>
      </c>
      <c r="L70">
        <v>459</v>
      </c>
      <c r="M70">
        <v>413</v>
      </c>
      <c r="N70">
        <v>367</v>
      </c>
      <c r="O70">
        <v>546.20000000000005</v>
      </c>
    </row>
    <row r="71" spans="1:15">
      <c r="A71" t="s">
        <v>277</v>
      </c>
      <c r="B71" s="28">
        <v>36</v>
      </c>
      <c r="C71" s="28">
        <v>7</v>
      </c>
      <c r="D71" t="s">
        <v>284</v>
      </c>
      <c r="E71" t="s">
        <v>357</v>
      </c>
      <c r="F71">
        <v>5.74</v>
      </c>
      <c r="G71">
        <v>8.89</v>
      </c>
      <c r="H71">
        <v>15118</v>
      </c>
      <c r="I71">
        <v>17703</v>
      </c>
      <c r="J71">
        <v>18552</v>
      </c>
      <c r="K71">
        <v>21986</v>
      </c>
      <c r="L71">
        <v>523</v>
      </c>
      <c r="M71">
        <v>471</v>
      </c>
      <c r="N71">
        <v>418</v>
      </c>
      <c r="O71">
        <v>622.6</v>
      </c>
    </row>
    <row r="72" spans="1:15">
      <c r="A72" t="s">
        <v>277</v>
      </c>
      <c r="B72" s="28">
        <v>36</v>
      </c>
      <c r="C72" s="28">
        <v>8</v>
      </c>
      <c r="D72" t="s">
        <v>303</v>
      </c>
      <c r="E72" t="s">
        <v>358</v>
      </c>
      <c r="F72">
        <v>6.55</v>
      </c>
      <c r="G72">
        <v>9.6999999999999993</v>
      </c>
      <c r="H72">
        <v>17385</v>
      </c>
      <c r="I72">
        <v>19969</v>
      </c>
      <c r="J72">
        <v>20818</v>
      </c>
      <c r="K72">
        <v>24672</v>
      </c>
      <c r="L72">
        <v>587</v>
      </c>
      <c r="M72">
        <v>528</v>
      </c>
      <c r="N72">
        <v>470</v>
      </c>
      <c r="O72">
        <v>698.6</v>
      </c>
    </row>
    <row r="73" spans="1:15">
      <c r="A73" t="s">
        <v>277</v>
      </c>
      <c r="B73" s="28">
        <v>36</v>
      </c>
      <c r="C73" s="28">
        <v>9</v>
      </c>
      <c r="D73" t="s">
        <v>305</v>
      </c>
      <c r="E73" t="s">
        <v>359</v>
      </c>
      <c r="F73">
        <v>7.37</v>
      </c>
      <c r="G73">
        <v>10.52</v>
      </c>
      <c r="H73">
        <v>19651</v>
      </c>
      <c r="I73">
        <v>22235</v>
      </c>
      <c r="J73">
        <v>23084</v>
      </c>
      <c r="K73">
        <v>27357</v>
      </c>
      <c r="L73">
        <v>651</v>
      </c>
      <c r="M73">
        <v>586</v>
      </c>
      <c r="N73">
        <v>521</v>
      </c>
      <c r="O73">
        <v>774.7</v>
      </c>
    </row>
    <row r="74" spans="1:15">
      <c r="A74" t="s">
        <v>277</v>
      </c>
      <c r="B74" s="28">
        <v>36</v>
      </c>
      <c r="C74" s="28">
        <v>10</v>
      </c>
      <c r="D74" t="s">
        <v>307</v>
      </c>
      <c r="E74" t="s">
        <v>360</v>
      </c>
      <c r="F74">
        <v>8.15</v>
      </c>
      <c r="G74">
        <v>11.33</v>
      </c>
      <c r="H74">
        <v>21917</v>
      </c>
      <c r="I74">
        <v>24501</v>
      </c>
      <c r="J74">
        <v>25350</v>
      </c>
      <c r="K74">
        <v>30043</v>
      </c>
      <c r="L74">
        <v>715</v>
      </c>
      <c r="M74">
        <v>643</v>
      </c>
      <c r="N74">
        <v>572</v>
      </c>
      <c r="O74">
        <v>850.7</v>
      </c>
    </row>
    <row r="75" spans="1:15">
      <c r="A75" t="s">
        <v>277</v>
      </c>
      <c r="B75" s="28">
        <v>36</v>
      </c>
      <c r="C75" s="28">
        <v>11</v>
      </c>
      <c r="D75" t="s">
        <v>309</v>
      </c>
      <c r="E75" t="s">
        <v>361</v>
      </c>
      <c r="F75">
        <v>8.99</v>
      </c>
      <c r="G75">
        <v>12.14</v>
      </c>
      <c r="H75">
        <v>24183</v>
      </c>
      <c r="I75">
        <v>26767</v>
      </c>
      <c r="J75">
        <v>27616</v>
      </c>
      <c r="K75">
        <v>32728</v>
      </c>
      <c r="L75">
        <v>779</v>
      </c>
      <c r="M75">
        <v>701</v>
      </c>
      <c r="N75">
        <v>623</v>
      </c>
      <c r="O75">
        <v>926.8</v>
      </c>
    </row>
    <row r="76" spans="1:15">
      <c r="A76" t="s">
        <v>277</v>
      </c>
      <c r="B76" s="28">
        <v>36</v>
      </c>
      <c r="C76" s="28">
        <v>12</v>
      </c>
      <c r="D76" t="s">
        <v>310</v>
      </c>
      <c r="E76" t="s">
        <v>362</v>
      </c>
      <c r="F76">
        <v>9.8000000000000007</v>
      </c>
      <c r="G76">
        <v>12.95</v>
      </c>
      <c r="H76">
        <v>26449</v>
      </c>
      <c r="I76">
        <v>29033</v>
      </c>
      <c r="J76">
        <v>29882</v>
      </c>
      <c r="K76">
        <v>35414</v>
      </c>
      <c r="L76">
        <v>843</v>
      </c>
      <c r="M76">
        <v>759</v>
      </c>
      <c r="N76">
        <v>674</v>
      </c>
      <c r="O76">
        <v>1002.8</v>
      </c>
    </row>
    <row r="77" spans="1:15">
      <c r="A77" t="s">
        <v>277</v>
      </c>
      <c r="B77" s="28">
        <v>36</v>
      </c>
      <c r="C77" s="28">
        <v>13</v>
      </c>
      <c r="D77" t="s">
        <v>337</v>
      </c>
      <c r="E77" t="s">
        <v>363</v>
      </c>
      <c r="F77">
        <v>10.62</v>
      </c>
      <c r="G77">
        <v>13.77</v>
      </c>
      <c r="H77">
        <v>28715</v>
      </c>
      <c r="I77">
        <v>31299</v>
      </c>
      <c r="J77">
        <v>32148</v>
      </c>
      <c r="K77">
        <v>38099</v>
      </c>
      <c r="L77">
        <v>907</v>
      </c>
      <c r="M77">
        <v>816</v>
      </c>
      <c r="N77">
        <v>725</v>
      </c>
      <c r="O77">
        <v>1078.8</v>
      </c>
    </row>
    <row r="78" spans="1:15">
      <c r="A78" t="s">
        <v>277</v>
      </c>
      <c r="B78" s="28">
        <v>36</v>
      </c>
      <c r="C78" s="28">
        <v>14</v>
      </c>
      <c r="D78" t="s">
        <v>339</v>
      </c>
      <c r="E78" t="s">
        <v>364</v>
      </c>
      <c r="F78">
        <v>11.43</v>
      </c>
      <c r="G78">
        <v>14.58</v>
      </c>
      <c r="H78">
        <v>30981</v>
      </c>
      <c r="I78">
        <v>33565</v>
      </c>
      <c r="J78">
        <v>34414</v>
      </c>
      <c r="K78">
        <v>40785</v>
      </c>
      <c r="L78">
        <v>971</v>
      </c>
      <c r="M78">
        <v>873</v>
      </c>
      <c r="N78">
        <v>777</v>
      </c>
      <c r="O78">
        <v>1154.9000000000001</v>
      </c>
    </row>
    <row r="79" spans="1:15">
      <c r="A79" t="s">
        <v>277</v>
      </c>
      <c r="B79" s="28">
        <v>36</v>
      </c>
      <c r="C79" s="28">
        <v>15</v>
      </c>
      <c r="D79" t="s">
        <v>341</v>
      </c>
      <c r="E79" t="s">
        <v>365</v>
      </c>
      <c r="F79">
        <v>12.24</v>
      </c>
      <c r="G79">
        <v>15.39</v>
      </c>
      <c r="H79">
        <v>33247</v>
      </c>
      <c r="I79">
        <v>35831</v>
      </c>
      <c r="J79">
        <v>36680</v>
      </c>
      <c r="K79">
        <v>43471</v>
      </c>
      <c r="L79">
        <v>1035</v>
      </c>
      <c r="M79">
        <v>930</v>
      </c>
      <c r="N79">
        <v>828</v>
      </c>
      <c r="O79">
        <v>1231</v>
      </c>
    </row>
    <row r="81" spans="1:15">
      <c r="A81" t="s">
        <v>277</v>
      </c>
      <c r="B81" s="28">
        <v>42</v>
      </c>
      <c r="C81" s="28">
        <v>6</v>
      </c>
      <c r="D81" t="s">
        <v>282</v>
      </c>
      <c r="E81" t="s">
        <v>366</v>
      </c>
      <c r="F81">
        <v>4.93</v>
      </c>
      <c r="G81">
        <v>8.61</v>
      </c>
      <c r="H81">
        <v>17494</v>
      </c>
      <c r="I81">
        <v>21597</v>
      </c>
      <c r="J81">
        <v>22754</v>
      </c>
      <c r="K81">
        <v>26966</v>
      </c>
      <c r="L81">
        <v>642</v>
      </c>
      <c r="M81">
        <v>578</v>
      </c>
      <c r="N81">
        <v>513</v>
      </c>
      <c r="O81">
        <v>763.6</v>
      </c>
    </row>
    <row r="82" spans="1:15">
      <c r="A82" t="s">
        <v>277</v>
      </c>
      <c r="B82" s="28">
        <v>42</v>
      </c>
      <c r="C82" s="28">
        <v>7</v>
      </c>
      <c r="D82" t="s">
        <v>284</v>
      </c>
      <c r="E82" t="s">
        <v>367</v>
      </c>
      <c r="F82">
        <v>5.74</v>
      </c>
      <c r="G82">
        <v>9.42</v>
      </c>
      <c r="H82">
        <v>20578</v>
      </c>
      <c r="I82">
        <v>24681</v>
      </c>
      <c r="J82">
        <v>25838</v>
      </c>
      <c r="K82">
        <v>30621</v>
      </c>
      <c r="L82">
        <v>729</v>
      </c>
      <c r="M82">
        <v>656</v>
      </c>
      <c r="N82">
        <v>583</v>
      </c>
      <c r="O82">
        <v>867.1</v>
      </c>
    </row>
    <row r="83" spans="1:15">
      <c r="A83" t="s">
        <v>277</v>
      </c>
      <c r="B83" s="28">
        <v>42</v>
      </c>
      <c r="C83" s="28">
        <v>8</v>
      </c>
      <c r="D83" t="s">
        <v>303</v>
      </c>
      <c r="E83" t="s">
        <v>368</v>
      </c>
      <c r="F83">
        <v>6.55</v>
      </c>
      <c r="G83">
        <v>10.24</v>
      </c>
      <c r="H83">
        <v>23662</v>
      </c>
      <c r="I83">
        <v>27766</v>
      </c>
      <c r="J83">
        <v>28922</v>
      </c>
      <c r="K83">
        <v>34276</v>
      </c>
      <c r="L83">
        <v>816</v>
      </c>
      <c r="M83">
        <v>734</v>
      </c>
      <c r="N83">
        <v>653</v>
      </c>
      <c r="O83">
        <v>970.6</v>
      </c>
    </row>
    <row r="84" spans="1:15">
      <c r="A84" t="s">
        <v>277</v>
      </c>
      <c r="B84" s="28">
        <v>42</v>
      </c>
      <c r="C84" s="28">
        <v>9</v>
      </c>
      <c r="D84" t="s">
        <v>305</v>
      </c>
      <c r="E84" t="s">
        <v>369</v>
      </c>
      <c r="F84">
        <v>7.37</v>
      </c>
      <c r="G84">
        <v>11.05</v>
      </c>
      <c r="H84">
        <v>26747</v>
      </c>
      <c r="I84">
        <v>30850</v>
      </c>
      <c r="J84">
        <v>32007</v>
      </c>
      <c r="K84">
        <v>37932</v>
      </c>
      <c r="L84">
        <v>903</v>
      </c>
      <c r="M84">
        <v>813</v>
      </c>
      <c r="N84">
        <v>722</v>
      </c>
      <c r="O84">
        <v>1074.0999999999999</v>
      </c>
    </row>
    <row r="85" spans="1:15">
      <c r="A85" t="s">
        <v>277</v>
      </c>
      <c r="B85" s="28">
        <v>42</v>
      </c>
      <c r="C85" s="28">
        <v>10</v>
      </c>
      <c r="D85" t="s">
        <v>307</v>
      </c>
      <c r="E85" t="s">
        <v>370</v>
      </c>
      <c r="F85">
        <v>8.15</v>
      </c>
      <c r="G85">
        <v>11.86</v>
      </c>
      <c r="H85">
        <v>29831</v>
      </c>
      <c r="I85">
        <v>33934</v>
      </c>
      <c r="J85">
        <v>35091</v>
      </c>
      <c r="K85">
        <v>41587</v>
      </c>
      <c r="L85">
        <v>990</v>
      </c>
      <c r="M85">
        <v>891</v>
      </c>
      <c r="N85">
        <v>792</v>
      </c>
      <c r="O85">
        <v>1177.5999999999999</v>
      </c>
    </row>
    <row r="86" spans="1:15">
      <c r="A86" t="s">
        <v>277</v>
      </c>
      <c r="B86" s="28">
        <v>42</v>
      </c>
      <c r="C86" s="28">
        <v>11</v>
      </c>
      <c r="D86" t="s">
        <v>309</v>
      </c>
      <c r="E86" t="s">
        <v>371</v>
      </c>
      <c r="F86">
        <v>8.99</v>
      </c>
      <c r="G86">
        <v>12.67</v>
      </c>
      <c r="H86">
        <v>32915</v>
      </c>
      <c r="I86">
        <v>37019</v>
      </c>
      <c r="J86">
        <v>38175</v>
      </c>
      <c r="K86">
        <v>45242</v>
      </c>
      <c r="L86">
        <v>1077</v>
      </c>
      <c r="M86">
        <v>969</v>
      </c>
      <c r="N86">
        <v>861</v>
      </c>
      <c r="O86">
        <v>1281.0999999999999</v>
      </c>
    </row>
    <row r="87" spans="1:15">
      <c r="A87" t="s">
        <v>277</v>
      </c>
      <c r="B87" s="28">
        <v>42</v>
      </c>
      <c r="C87" s="28">
        <v>12</v>
      </c>
      <c r="D87" t="s">
        <v>310</v>
      </c>
      <c r="E87" t="s">
        <v>372</v>
      </c>
      <c r="F87">
        <v>9.8000000000000007</v>
      </c>
      <c r="G87">
        <v>13.49</v>
      </c>
      <c r="H87">
        <v>35999</v>
      </c>
      <c r="I87">
        <v>40103</v>
      </c>
      <c r="J87">
        <v>41259</v>
      </c>
      <c r="K87">
        <v>48897</v>
      </c>
      <c r="L87">
        <v>1164</v>
      </c>
      <c r="M87">
        <v>1048</v>
      </c>
      <c r="N87">
        <v>931</v>
      </c>
      <c r="O87">
        <v>1384.6</v>
      </c>
    </row>
    <row r="88" spans="1:15">
      <c r="A88" t="s">
        <v>277</v>
      </c>
      <c r="B88" s="28">
        <v>42</v>
      </c>
      <c r="C88" s="28">
        <v>13</v>
      </c>
      <c r="D88" t="s">
        <v>337</v>
      </c>
      <c r="E88" t="s">
        <v>373</v>
      </c>
      <c r="F88">
        <v>10.62</v>
      </c>
      <c r="G88">
        <v>14.3</v>
      </c>
      <c r="H88">
        <v>39083</v>
      </c>
      <c r="I88">
        <v>43187</v>
      </c>
      <c r="J88">
        <v>44343</v>
      </c>
      <c r="K88">
        <v>52552</v>
      </c>
      <c r="L88">
        <v>1251</v>
      </c>
      <c r="M88">
        <v>1126</v>
      </c>
      <c r="N88">
        <v>1001</v>
      </c>
      <c r="O88">
        <v>1488.1</v>
      </c>
    </row>
    <row r="89" spans="1:15">
      <c r="A89" t="s">
        <v>277</v>
      </c>
      <c r="B89" s="28">
        <v>42</v>
      </c>
      <c r="C89" s="28">
        <v>14</v>
      </c>
      <c r="D89" t="s">
        <v>339</v>
      </c>
      <c r="E89" t="s">
        <v>374</v>
      </c>
      <c r="F89">
        <v>11.43</v>
      </c>
      <c r="G89">
        <v>15.11</v>
      </c>
      <c r="H89">
        <v>42167</v>
      </c>
      <c r="I89">
        <v>46271</v>
      </c>
      <c r="J89">
        <v>47427</v>
      </c>
      <c r="K89">
        <v>56207</v>
      </c>
      <c r="L89">
        <v>1338</v>
      </c>
      <c r="M89">
        <v>1204</v>
      </c>
      <c r="N89">
        <v>1070</v>
      </c>
      <c r="O89">
        <v>1551.6</v>
      </c>
    </row>
    <row r="90" spans="1:15">
      <c r="A90" t="s">
        <v>277</v>
      </c>
      <c r="B90" s="28">
        <v>42</v>
      </c>
      <c r="C90" s="28">
        <v>15</v>
      </c>
      <c r="D90" t="s">
        <v>341</v>
      </c>
      <c r="E90" t="s">
        <v>375</v>
      </c>
      <c r="F90">
        <v>12.24</v>
      </c>
      <c r="G90">
        <v>15.93</v>
      </c>
      <c r="H90">
        <v>45251</v>
      </c>
      <c r="I90">
        <v>49355</v>
      </c>
      <c r="J90">
        <v>50511</v>
      </c>
      <c r="K90">
        <v>59862</v>
      </c>
      <c r="L90">
        <v>1425</v>
      </c>
      <c r="M90">
        <v>1283</v>
      </c>
      <c r="N90">
        <v>1140</v>
      </c>
      <c r="O90">
        <v>1695.1</v>
      </c>
    </row>
    <row r="92" spans="1:15">
      <c r="A92" t="s">
        <v>277</v>
      </c>
      <c r="B92" s="28">
        <v>48</v>
      </c>
      <c r="C92" s="28">
        <v>6</v>
      </c>
      <c r="D92" t="s">
        <v>282</v>
      </c>
      <c r="E92" t="s">
        <v>376</v>
      </c>
      <c r="F92">
        <v>4.93</v>
      </c>
      <c r="G92">
        <v>9.1199999999999992</v>
      </c>
      <c r="H92">
        <v>22849</v>
      </c>
      <c r="I92">
        <v>28974</v>
      </c>
      <c r="J92">
        <v>30485</v>
      </c>
      <c r="K92">
        <v>36129</v>
      </c>
      <c r="L92">
        <v>860</v>
      </c>
      <c r="M92">
        <v>774</v>
      </c>
      <c r="N92">
        <v>688</v>
      </c>
      <c r="O92">
        <v>1023.1</v>
      </c>
    </row>
    <row r="93" spans="1:15">
      <c r="A93" t="s">
        <v>277</v>
      </c>
      <c r="B93" s="28">
        <v>48</v>
      </c>
      <c r="C93" s="28">
        <v>7</v>
      </c>
      <c r="D93" t="s">
        <v>284</v>
      </c>
      <c r="E93" t="s">
        <v>377</v>
      </c>
      <c r="F93">
        <v>5.74</v>
      </c>
      <c r="G93">
        <v>9.93</v>
      </c>
      <c r="H93">
        <v>26877</v>
      </c>
      <c r="I93">
        <v>33003</v>
      </c>
      <c r="J93">
        <v>34513</v>
      </c>
      <c r="K93">
        <v>40902</v>
      </c>
      <c r="L93">
        <v>974</v>
      </c>
      <c r="M93">
        <v>876</v>
      </c>
      <c r="N93">
        <v>779</v>
      </c>
      <c r="O93">
        <v>1158.2</v>
      </c>
    </row>
    <row r="94" spans="1:15">
      <c r="A94" t="s">
        <v>277</v>
      </c>
      <c r="B94" s="28">
        <v>48</v>
      </c>
      <c r="C94" s="28">
        <v>8</v>
      </c>
      <c r="D94" t="s">
        <v>303</v>
      </c>
      <c r="E94" t="s">
        <v>378</v>
      </c>
      <c r="F94">
        <v>6.55</v>
      </c>
      <c r="G94">
        <v>10.74</v>
      </c>
      <c r="H94">
        <v>30906</v>
      </c>
      <c r="I94">
        <v>37031</v>
      </c>
      <c r="J94">
        <v>38542</v>
      </c>
      <c r="K94">
        <v>45677</v>
      </c>
      <c r="L94">
        <v>1087</v>
      </c>
      <c r="M94">
        <v>979</v>
      </c>
      <c r="N94">
        <v>870</v>
      </c>
      <c r="O94">
        <v>1293.4000000000001</v>
      </c>
    </row>
    <row r="95" spans="1:15">
      <c r="A95" t="s">
        <v>277</v>
      </c>
      <c r="B95" s="28">
        <v>48</v>
      </c>
      <c r="C95" s="28">
        <v>9</v>
      </c>
      <c r="D95" t="s">
        <v>305</v>
      </c>
      <c r="E95" t="s">
        <v>379</v>
      </c>
      <c r="F95">
        <v>7.37</v>
      </c>
      <c r="G95">
        <v>11.55</v>
      </c>
      <c r="H95">
        <v>34934</v>
      </c>
      <c r="I95">
        <v>41060</v>
      </c>
      <c r="J95">
        <v>42570</v>
      </c>
      <c r="K95">
        <v>50451</v>
      </c>
      <c r="L95">
        <v>1201</v>
      </c>
      <c r="M95">
        <v>1081</v>
      </c>
      <c r="N95">
        <v>961</v>
      </c>
      <c r="O95">
        <v>1428.6</v>
      </c>
    </row>
    <row r="96" spans="1:15">
      <c r="A96" t="s">
        <v>277</v>
      </c>
      <c r="B96" s="28">
        <v>48</v>
      </c>
      <c r="C96" s="28">
        <v>10</v>
      </c>
      <c r="D96" t="s">
        <v>307</v>
      </c>
      <c r="E96" t="s">
        <v>380</v>
      </c>
      <c r="F96">
        <v>8.15</v>
      </c>
      <c r="G96">
        <v>12.37</v>
      </c>
      <c r="H96">
        <v>38963</v>
      </c>
      <c r="I96">
        <v>45088</v>
      </c>
      <c r="J96">
        <v>46599</v>
      </c>
      <c r="K96">
        <v>55226</v>
      </c>
      <c r="L96">
        <v>1315</v>
      </c>
      <c r="M96">
        <v>1183</v>
      </c>
      <c r="N96">
        <v>1052</v>
      </c>
      <c r="O96">
        <v>1563.8</v>
      </c>
    </row>
    <row r="97" spans="1:15">
      <c r="A97" t="s">
        <v>277</v>
      </c>
      <c r="B97" s="28">
        <v>48</v>
      </c>
      <c r="C97" s="28">
        <v>11</v>
      </c>
      <c r="D97" t="s">
        <v>309</v>
      </c>
      <c r="E97" t="s">
        <v>381</v>
      </c>
      <c r="F97">
        <v>8.99</v>
      </c>
      <c r="G97">
        <v>13.18</v>
      </c>
      <c r="H97">
        <v>42991</v>
      </c>
      <c r="I97">
        <v>49116</v>
      </c>
      <c r="J97">
        <v>50627</v>
      </c>
      <c r="K97">
        <v>60000</v>
      </c>
      <c r="L97">
        <v>1428</v>
      </c>
      <c r="M97">
        <v>1286</v>
      </c>
      <c r="N97">
        <v>1143</v>
      </c>
      <c r="O97">
        <v>1699</v>
      </c>
    </row>
    <row r="98" spans="1:15">
      <c r="A98" t="s">
        <v>277</v>
      </c>
      <c r="B98" s="28">
        <v>48</v>
      </c>
      <c r="C98" s="28">
        <v>12</v>
      </c>
      <c r="D98" t="s">
        <v>310</v>
      </c>
      <c r="E98" t="s">
        <v>382</v>
      </c>
      <c r="F98">
        <v>9.8000000000000007</v>
      </c>
      <c r="G98">
        <v>14.02</v>
      </c>
      <c r="H98">
        <v>47020</v>
      </c>
      <c r="I98">
        <v>53145</v>
      </c>
      <c r="J98">
        <v>54656</v>
      </c>
      <c r="K98">
        <v>64775</v>
      </c>
      <c r="L98">
        <v>1542</v>
      </c>
      <c r="M98">
        <v>1388</v>
      </c>
      <c r="N98">
        <v>1234</v>
      </c>
      <c r="O98">
        <v>1834.2</v>
      </c>
    </row>
    <row r="99" spans="1:15">
      <c r="A99" t="s">
        <v>277</v>
      </c>
      <c r="B99" s="28">
        <v>48</v>
      </c>
      <c r="C99" s="28">
        <v>13</v>
      </c>
      <c r="D99" t="s">
        <v>337</v>
      </c>
      <c r="E99" t="s">
        <v>383</v>
      </c>
      <c r="F99">
        <v>10.62</v>
      </c>
      <c r="G99">
        <v>14.81</v>
      </c>
      <c r="H99">
        <v>51049</v>
      </c>
      <c r="I99">
        <v>57174</v>
      </c>
      <c r="J99">
        <v>58675</v>
      </c>
      <c r="K99">
        <v>69538</v>
      </c>
      <c r="L99">
        <v>1655</v>
      </c>
      <c r="M99">
        <v>1490</v>
      </c>
      <c r="N99">
        <v>1324</v>
      </c>
      <c r="O99">
        <v>1969.1</v>
      </c>
    </row>
    <row r="100" spans="1:15">
      <c r="A100" t="s">
        <v>277</v>
      </c>
      <c r="B100" s="28">
        <v>48</v>
      </c>
      <c r="C100" s="28">
        <v>14</v>
      </c>
      <c r="D100" t="s">
        <v>339</v>
      </c>
      <c r="E100" t="s">
        <v>384</v>
      </c>
      <c r="F100">
        <v>11.43</v>
      </c>
      <c r="G100">
        <v>15.62</v>
      </c>
      <c r="H100">
        <v>55078</v>
      </c>
      <c r="I100">
        <v>61203</v>
      </c>
      <c r="J100">
        <v>62714</v>
      </c>
      <c r="K100">
        <v>74325</v>
      </c>
      <c r="L100">
        <v>1769</v>
      </c>
      <c r="M100">
        <v>1592</v>
      </c>
      <c r="N100">
        <v>1416</v>
      </c>
      <c r="O100">
        <v>2104.6</v>
      </c>
    </row>
    <row r="102" spans="1:15">
      <c r="A102" t="s">
        <v>385</v>
      </c>
      <c r="B102" s="28">
        <v>54</v>
      </c>
      <c r="C102" s="28">
        <v>4</v>
      </c>
      <c r="D102" t="s">
        <v>386</v>
      </c>
      <c r="E102" t="s">
        <v>387</v>
      </c>
      <c r="H102">
        <v>37158</v>
      </c>
      <c r="I102">
        <v>44038</v>
      </c>
      <c r="J102">
        <v>1047</v>
      </c>
      <c r="K102">
        <v>944</v>
      </c>
      <c r="L102">
        <v>838</v>
      </c>
      <c r="M102">
        <v>4.5</v>
      </c>
      <c r="N102">
        <v>9.2200000000000006</v>
      </c>
      <c r="O102">
        <v>1247</v>
      </c>
    </row>
    <row r="103" spans="1:15">
      <c r="A103" t="s">
        <v>385</v>
      </c>
      <c r="B103" s="28">
        <v>54</v>
      </c>
      <c r="C103" s="28">
        <v>5</v>
      </c>
      <c r="D103" t="s">
        <v>388</v>
      </c>
      <c r="E103" t="s">
        <v>389</v>
      </c>
      <c r="H103">
        <v>44171</v>
      </c>
      <c r="I103">
        <v>52329</v>
      </c>
      <c r="J103">
        <v>1246</v>
      </c>
      <c r="K103">
        <v>1122</v>
      </c>
      <c r="L103">
        <v>996</v>
      </c>
      <c r="M103">
        <v>5.61</v>
      </c>
      <c r="N103">
        <v>10.34</v>
      </c>
      <c r="O103">
        <v>1482</v>
      </c>
    </row>
    <row r="104" spans="1:15">
      <c r="A104" t="s">
        <v>385</v>
      </c>
      <c r="B104" s="28">
        <v>54</v>
      </c>
      <c r="C104" s="28">
        <v>6</v>
      </c>
      <c r="D104" t="s">
        <v>390</v>
      </c>
      <c r="E104" t="s">
        <v>391</v>
      </c>
      <c r="H104">
        <v>51184</v>
      </c>
      <c r="I104">
        <v>60638</v>
      </c>
      <c r="J104">
        <v>1444</v>
      </c>
      <c r="K104">
        <v>1300</v>
      </c>
      <c r="L104">
        <v>1154</v>
      </c>
      <c r="M104">
        <v>6.73</v>
      </c>
      <c r="N104">
        <v>11.46</v>
      </c>
      <c r="O104">
        <v>1717</v>
      </c>
    </row>
    <row r="105" spans="1:15">
      <c r="A105" t="s">
        <v>385</v>
      </c>
      <c r="B105" s="28">
        <v>54</v>
      </c>
      <c r="C105" s="28">
        <v>7</v>
      </c>
      <c r="D105" t="s">
        <v>392</v>
      </c>
      <c r="E105" t="s">
        <v>393</v>
      </c>
      <c r="H105">
        <v>58197</v>
      </c>
      <c r="I105">
        <v>68965</v>
      </c>
      <c r="J105">
        <v>1640</v>
      </c>
      <c r="K105">
        <v>1478</v>
      </c>
      <c r="L105">
        <v>1312</v>
      </c>
      <c r="M105">
        <v>7.85</v>
      </c>
      <c r="N105">
        <v>12.57</v>
      </c>
      <c r="O105">
        <v>1953</v>
      </c>
    </row>
    <row r="106" spans="1:15">
      <c r="A106" t="s">
        <v>385</v>
      </c>
      <c r="B106" s="28">
        <v>54</v>
      </c>
      <c r="C106" s="28">
        <v>8</v>
      </c>
      <c r="D106" t="s">
        <v>394</v>
      </c>
      <c r="E106" t="s">
        <v>395</v>
      </c>
      <c r="H106">
        <v>65210</v>
      </c>
      <c r="I106">
        <v>77274</v>
      </c>
      <c r="J106">
        <v>1838</v>
      </c>
      <c r="K106">
        <v>1656</v>
      </c>
      <c r="L106">
        <v>1470</v>
      </c>
      <c r="M106">
        <v>8.9700000000000006</v>
      </c>
      <c r="N106">
        <v>13.69</v>
      </c>
      <c r="O106">
        <v>2188</v>
      </c>
    </row>
    <row r="107" spans="1:15">
      <c r="A107" t="s">
        <v>385</v>
      </c>
      <c r="B107" s="28">
        <v>54</v>
      </c>
      <c r="C107" s="28">
        <v>9</v>
      </c>
      <c r="D107" t="s">
        <v>396</v>
      </c>
      <c r="E107" t="s">
        <v>383</v>
      </c>
      <c r="H107">
        <v>72224</v>
      </c>
      <c r="I107">
        <v>85583</v>
      </c>
      <c r="J107">
        <v>2036</v>
      </c>
      <c r="K107">
        <v>1834</v>
      </c>
      <c r="L107">
        <v>1629</v>
      </c>
      <c r="M107">
        <v>10.08</v>
      </c>
      <c r="N107">
        <v>14.81</v>
      </c>
      <c r="O107">
        <v>2423</v>
      </c>
    </row>
    <row r="108" spans="1:15">
      <c r="A108" t="s">
        <v>385</v>
      </c>
      <c r="B108" s="28">
        <v>54</v>
      </c>
      <c r="C108" s="28">
        <v>10</v>
      </c>
      <c r="D108" t="s">
        <v>397</v>
      </c>
      <c r="E108" t="s">
        <v>375</v>
      </c>
      <c r="H108">
        <v>79238</v>
      </c>
      <c r="I108">
        <v>93892</v>
      </c>
      <c r="J108">
        <v>2233</v>
      </c>
      <c r="K108">
        <v>2012</v>
      </c>
      <c r="L108">
        <v>1787</v>
      </c>
      <c r="M108">
        <v>11.2</v>
      </c>
      <c r="N108">
        <v>15.93</v>
      </c>
      <c r="O108">
        <v>2659</v>
      </c>
    </row>
    <row r="109" spans="1:15">
      <c r="A109" t="s">
        <v>385</v>
      </c>
      <c r="B109" s="28">
        <v>54</v>
      </c>
      <c r="C109" s="28">
        <v>11</v>
      </c>
      <c r="D109" t="s">
        <v>336</v>
      </c>
      <c r="E109" t="s">
        <v>398</v>
      </c>
      <c r="H109">
        <v>86252</v>
      </c>
      <c r="I109">
        <v>102201</v>
      </c>
      <c r="J109">
        <v>2431</v>
      </c>
      <c r="K109">
        <v>2190</v>
      </c>
      <c r="L109">
        <v>1945</v>
      </c>
      <c r="M109">
        <v>12.32</v>
      </c>
      <c r="N109">
        <v>17.05</v>
      </c>
      <c r="O109">
        <v>2894</v>
      </c>
    </row>
    <row r="110" spans="1:15">
      <c r="A110" t="s">
        <v>385</v>
      </c>
      <c r="B110" s="28">
        <v>54</v>
      </c>
      <c r="C110" s="28">
        <v>12</v>
      </c>
      <c r="D110" t="s">
        <v>399</v>
      </c>
      <c r="E110" t="s">
        <v>400</v>
      </c>
      <c r="H110">
        <v>93266</v>
      </c>
      <c r="I110">
        <v>110510</v>
      </c>
      <c r="J110">
        <v>2629</v>
      </c>
      <c r="K110">
        <v>2368</v>
      </c>
      <c r="L110">
        <v>2103</v>
      </c>
      <c r="M110">
        <v>13.44</v>
      </c>
      <c r="N110">
        <v>18.170000000000002</v>
      </c>
      <c r="O110">
        <v>3129</v>
      </c>
    </row>
    <row r="112" spans="1:15">
      <c r="A112" t="s">
        <v>385</v>
      </c>
      <c r="B112" s="28">
        <v>60</v>
      </c>
      <c r="C112" s="28">
        <v>4</v>
      </c>
      <c r="D112" t="s">
        <v>386</v>
      </c>
      <c r="E112" t="s">
        <v>401</v>
      </c>
      <c r="H112">
        <v>47122</v>
      </c>
      <c r="I112">
        <v>55846</v>
      </c>
      <c r="J112">
        <v>1328</v>
      </c>
      <c r="K112">
        <v>1197</v>
      </c>
      <c r="L112">
        <v>1063</v>
      </c>
      <c r="M112">
        <v>4.5</v>
      </c>
      <c r="N112">
        <v>9.75</v>
      </c>
      <c r="O112">
        <v>1581</v>
      </c>
    </row>
    <row r="113" spans="1:15">
      <c r="A113" t="s">
        <v>385</v>
      </c>
      <c r="B113" s="28">
        <v>60</v>
      </c>
      <c r="C113" s="28">
        <v>5</v>
      </c>
      <c r="D113" t="s">
        <v>388</v>
      </c>
      <c r="E113" t="s">
        <v>402</v>
      </c>
      <c r="H113">
        <v>55781</v>
      </c>
      <c r="I113">
        <v>66108</v>
      </c>
      <c r="J113">
        <v>1572</v>
      </c>
      <c r="K113">
        <v>1417</v>
      </c>
      <c r="L113">
        <v>1258</v>
      </c>
      <c r="M113">
        <v>5.61</v>
      </c>
      <c r="N113">
        <v>10.87</v>
      </c>
      <c r="O113">
        <v>1872</v>
      </c>
    </row>
    <row r="114" spans="1:15">
      <c r="A114" t="s">
        <v>385</v>
      </c>
      <c r="B114" s="28">
        <v>60</v>
      </c>
      <c r="C114" s="28">
        <v>6</v>
      </c>
      <c r="D114" t="s">
        <v>390</v>
      </c>
      <c r="E114" t="s">
        <v>403</v>
      </c>
      <c r="H114">
        <v>64439</v>
      </c>
      <c r="I114">
        <v>76369</v>
      </c>
      <c r="J114">
        <v>1816</v>
      </c>
      <c r="K114">
        <v>1637</v>
      </c>
      <c r="L114">
        <v>1453</v>
      </c>
      <c r="M114">
        <v>6.73</v>
      </c>
      <c r="N114">
        <v>11.99</v>
      </c>
      <c r="O114">
        <v>2162</v>
      </c>
    </row>
    <row r="115" spans="1:15">
      <c r="A115" t="s">
        <v>385</v>
      </c>
      <c r="B115" s="28">
        <v>60</v>
      </c>
      <c r="C115" s="28">
        <v>7</v>
      </c>
      <c r="D115" t="s">
        <v>392</v>
      </c>
      <c r="E115" t="s">
        <v>404</v>
      </c>
      <c r="H115">
        <v>73097</v>
      </c>
      <c r="I115">
        <v>86630</v>
      </c>
      <c r="J115">
        <v>2060</v>
      </c>
      <c r="K115">
        <v>1857</v>
      </c>
      <c r="L115">
        <v>1648</v>
      </c>
      <c r="M115">
        <v>7.85</v>
      </c>
      <c r="N115">
        <v>13.11</v>
      </c>
      <c r="O115">
        <v>2453</v>
      </c>
    </row>
    <row r="116" spans="1:15">
      <c r="A116" t="s">
        <v>385</v>
      </c>
      <c r="B116" s="28">
        <v>60</v>
      </c>
      <c r="C116" s="28">
        <v>8</v>
      </c>
      <c r="D116" t="s">
        <v>394</v>
      </c>
      <c r="E116" t="s">
        <v>405</v>
      </c>
      <c r="H116">
        <v>81756</v>
      </c>
      <c r="I116">
        <v>96893</v>
      </c>
      <c r="J116">
        <v>2304</v>
      </c>
      <c r="K116">
        <v>2076</v>
      </c>
      <c r="L116">
        <v>1844</v>
      </c>
      <c r="M116">
        <v>8.9700000000000006</v>
      </c>
      <c r="N116">
        <v>14.22</v>
      </c>
      <c r="O116">
        <v>2743</v>
      </c>
    </row>
    <row r="117" spans="1:15">
      <c r="A117" t="s">
        <v>385</v>
      </c>
      <c r="B117" s="28">
        <v>60</v>
      </c>
      <c r="C117" s="28">
        <v>9</v>
      </c>
      <c r="D117" t="s">
        <v>396</v>
      </c>
      <c r="E117" t="s">
        <v>406</v>
      </c>
      <c r="H117">
        <v>90414</v>
      </c>
      <c r="I117">
        <v>107154</v>
      </c>
      <c r="J117">
        <v>2548</v>
      </c>
      <c r="K117">
        <v>2296</v>
      </c>
      <c r="L117">
        <v>2039</v>
      </c>
      <c r="M117">
        <v>10.08</v>
      </c>
      <c r="N117">
        <v>15.34</v>
      </c>
      <c r="O117">
        <v>3034</v>
      </c>
    </row>
    <row r="118" spans="1:15">
      <c r="A118" t="s">
        <v>385</v>
      </c>
      <c r="B118" s="28">
        <v>60</v>
      </c>
      <c r="C118" s="28">
        <v>10</v>
      </c>
      <c r="D118" t="s">
        <v>397</v>
      </c>
      <c r="E118" t="s">
        <v>407</v>
      </c>
      <c r="H118">
        <v>99072</v>
      </c>
      <c r="I118">
        <v>117413</v>
      </c>
      <c r="J118">
        <v>2792</v>
      </c>
      <c r="K118">
        <v>2516</v>
      </c>
      <c r="L118">
        <v>2234</v>
      </c>
      <c r="M118">
        <v>11.2</v>
      </c>
      <c r="N118">
        <v>16.46</v>
      </c>
      <c r="O118">
        <v>3324</v>
      </c>
    </row>
    <row r="119" spans="1:15">
      <c r="A119" t="s">
        <v>385</v>
      </c>
      <c r="B119" s="28">
        <v>60</v>
      </c>
      <c r="C119" s="28">
        <v>11</v>
      </c>
      <c r="D119" t="s">
        <v>336</v>
      </c>
      <c r="E119" t="s">
        <v>408</v>
      </c>
      <c r="H119">
        <v>107728</v>
      </c>
      <c r="I119">
        <v>127673</v>
      </c>
      <c r="J119">
        <v>3036</v>
      </c>
      <c r="K119">
        <v>2736</v>
      </c>
      <c r="L119">
        <v>2429</v>
      </c>
      <c r="M119">
        <v>12.32</v>
      </c>
      <c r="N119">
        <v>17.579999999999998</v>
      </c>
      <c r="O119">
        <v>3615</v>
      </c>
    </row>
    <row r="120" spans="1:15">
      <c r="A120" t="s">
        <v>385</v>
      </c>
      <c r="B120" s="28">
        <v>60</v>
      </c>
      <c r="C120" s="28">
        <v>12</v>
      </c>
      <c r="D120" t="s">
        <v>399</v>
      </c>
      <c r="E120" t="s">
        <v>409</v>
      </c>
      <c r="H120">
        <v>116366</v>
      </c>
      <c r="I120">
        <v>137933</v>
      </c>
      <c r="J120">
        <v>3280</v>
      </c>
      <c r="K120">
        <v>2956</v>
      </c>
      <c r="L120">
        <v>2624</v>
      </c>
      <c r="M120">
        <v>13.44</v>
      </c>
      <c r="N120">
        <v>18.690000000000001</v>
      </c>
      <c r="O120">
        <v>3905</v>
      </c>
    </row>
  </sheetData>
  <phoneticPr fontId="2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
  <sheetViews>
    <sheetView topLeftCell="A16" workbookViewId="0">
      <selection activeCell="K2" sqref="K2"/>
    </sheetView>
  </sheetViews>
  <sheetFormatPr defaultRowHeight="14.4"/>
  <cols>
    <col min="2" max="3" width="11.88671875" bestFit="1" customWidth="1"/>
    <col min="6" max="6" width="13.5546875" bestFit="1" customWidth="1"/>
    <col min="10" max="11" width="12" bestFit="1" customWidth="1"/>
    <col min="12" max="12" width="11" bestFit="1" customWidth="1"/>
    <col min="13" max="13" width="11.109375" bestFit="1" customWidth="1"/>
    <col min="15" max="15" width="8.6640625" bestFit="1" customWidth="1"/>
    <col min="16" max="16" width="5.88671875" customWidth="1"/>
  </cols>
  <sheetData>
    <row r="1" spans="1:22">
      <c r="A1" t="s">
        <v>56</v>
      </c>
      <c r="B1" t="s">
        <v>79</v>
      </c>
      <c r="C1" t="s">
        <v>80</v>
      </c>
      <c r="D1" t="s">
        <v>60</v>
      </c>
      <c r="E1" t="s">
        <v>57</v>
      </c>
      <c r="F1" t="s">
        <v>58</v>
      </c>
      <c r="G1" t="s">
        <v>59</v>
      </c>
      <c r="I1" s="2" t="s">
        <v>68</v>
      </c>
      <c r="K1" t="s">
        <v>869</v>
      </c>
      <c r="L1" t="s">
        <v>67</v>
      </c>
      <c r="M1" t="s">
        <v>26</v>
      </c>
      <c r="P1" t="s">
        <v>61</v>
      </c>
      <c r="Q1" t="s">
        <v>63</v>
      </c>
      <c r="R1" t="s">
        <v>64</v>
      </c>
      <c r="S1" t="s">
        <v>65</v>
      </c>
      <c r="T1" t="s">
        <v>66</v>
      </c>
    </row>
    <row r="2" spans="1:22">
      <c r="A2">
        <v>15</v>
      </c>
      <c r="B2">
        <v>8</v>
      </c>
      <c r="C2">
        <v>4</v>
      </c>
      <c r="D2">
        <f>PI()*((A2+11.5/12)/2)^2</f>
        <v>200.01609581702829</v>
      </c>
      <c r="E2">
        <f>D2^0.5</f>
        <v>14.142704685350264</v>
      </c>
      <c r="F2">
        <f>E2</f>
        <v>14.142704685350264</v>
      </c>
      <c r="G2">
        <f>15/12</f>
        <v>1.25</v>
      </c>
      <c r="I2" s="2">
        <f>(D2*G2)*I7</f>
        <v>9.2600044267135271</v>
      </c>
      <c r="K2">
        <f>PI()*A2</f>
        <v>47.123889803846893</v>
      </c>
      <c r="L2">
        <f>B2+C2/12</f>
        <v>8.3333333333333339</v>
      </c>
      <c r="M2">
        <f>K2*L2</f>
        <v>392.69908169872411</v>
      </c>
      <c r="P2" s="8">
        <f>S2-R2</f>
        <v>4.3333333333333321</v>
      </c>
      <c r="Q2">
        <v>3</v>
      </c>
      <c r="R2" s="7">
        <f>11+1/12</f>
        <v>11.083333333333334</v>
      </c>
      <c r="S2" s="7">
        <f>15+5/12</f>
        <v>15.416666666666666</v>
      </c>
      <c r="T2" s="5">
        <f>R2/Q2</f>
        <v>3.6944444444444446</v>
      </c>
      <c r="U2" s="5">
        <f>S2/Q2</f>
        <v>5.1388888888888884</v>
      </c>
      <c r="V2" s="8">
        <f>30.45*T2</f>
        <v>112.49583333333334</v>
      </c>
    </row>
    <row r="3" spans="1:22">
      <c r="A3">
        <f>A2/3</f>
        <v>5</v>
      </c>
      <c r="D3">
        <f>PI()*(((A2+11.5/12)-2)/2)^2</f>
        <v>153.02310570708096</v>
      </c>
      <c r="E3">
        <f>D3^0.5</f>
        <v>12.370250834444747</v>
      </c>
      <c r="F3">
        <f>E3</f>
        <v>12.370250834444747</v>
      </c>
      <c r="G3">
        <f>(15-4)/12</f>
        <v>0.91666666666666663</v>
      </c>
      <c r="I3" s="2">
        <f>(D3*G3)*I7</f>
        <v>5.1952288922673961</v>
      </c>
      <c r="K3" s="2" t="s">
        <v>73</v>
      </c>
      <c r="L3" s="2" t="s">
        <v>62</v>
      </c>
      <c r="M3" s="2" t="s">
        <v>74</v>
      </c>
      <c r="P3" s="8">
        <f t="shared" ref="O3:P5" si="0">S3-R3</f>
        <v>4.25</v>
      </c>
      <c r="Q3">
        <v>4</v>
      </c>
      <c r="R3" s="7">
        <f>14+9/12</f>
        <v>14.75</v>
      </c>
      <c r="S3" s="7">
        <f>19+0/12</f>
        <v>19</v>
      </c>
      <c r="T3" s="5">
        <f>R3/Q3</f>
        <v>3.6875</v>
      </c>
      <c r="U3" s="5">
        <f t="shared" ref="U3" si="1">S3/Q3</f>
        <v>4.75</v>
      </c>
      <c r="V3" s="8">
        <f t="shared" ref="U3:V5" si="2">30.45*T3</f>
        <v>112.284375</v>
      </c>
    </row>
    <row r="4" spans="1:22">
      <c r="D4">
        <v>0.78500000000000003</v>
      </c>
      <c r="E4">
        <f>D4*A2*A2</f>
        <v>176.625</v>
      </c>
      <c r="G4" s="10" t="s">
        <v>77</v>
      </c>
      <c r="I4">
        <f>I2-I3</f>
        <v>4.0647755344461309</v>
      </c>
      <c r="K4">
        <f>K2/C8</f>
        <v>5.026548245743669</v>
      </c>
      <c r="L4">
        <f>L2/B8</f>
        <v>3.1250000000000004</v>
      </c>
      <c r="M4" s="6">
        <f>L4*K4</f>
        <v>15.707963267948967</v>
      </c>
      <c r="P4" s="8">
        <f t="shared" si="0"/>
        <v>4.25</v>
      </c>
      <c r="Q4">
        <v>5</v>
      </c>
      <c r="R4" s="7">
        <f>18+5/12</f>
        <v>18.416666666666668</v>
      </c>
      <c r="S4" s="7">
        <f>22+8/12</f>
        <v>22.666666666666668</v>
      </c>
      <c r="T4" s="5">
        <f>R4/Q4</f>
        <v>3.6833333333333336</v>
      </c>
      <c r="U4" s="5">
        <f>S4/Q4</f>
        <v>4.5333333333333332</v>
      </c>
      <c r="V4" s="8">
        <f t="shared" si="2"/>
        <v>112.1575</v>
      </c>
    </row>
    <row r="5" spans="1:22">
      <c r="A5" t="s">
        <v>71</v>
      </c>
      <c r="B5" t="s">
        <v>69</v>
      </c>
      <c r="C5" t="s">
        <v>70</v>
      </c>
      <c r="O5" s="8">
        <f t="shared" si="0"/>
        <v>4.25</v>
      </c>
      <c r="P5">
        <v>12</v>
      </c>
      <c r="Q5" s="7">
        <f>44+1/12</f>
        <v>44.083333333333336</v>
      </c>
      <c r="R5" s="7">
        <f>48+4/12</f>
        <v>48.333333333333336</v>
      </c>
      <c r="S5" s="5">
        <f>Q5/P5</f>
        <v>3.6736111111111112</v>
      </c>
      <c r="T5" s="5">
        <f>R5/P5</f>
        <v>4.0277777777777777</v>
      </c>
      <c r="U5" s="8">
        <f t="shared" si="2"/>
        <v>111.86145833333333</v>
      </c>
    </row>
    <row r="6" spans="1:22">
      <c r="A6" t="s">
        <v>72</v>
      </c>
      <c r="B6">
        <v>32</v>
      </c>
      <c r="C6">
        <v>112.5</v>
      </c>
    </row>
    <row r="7" spans="1:22" ht="19.8">
      <c r="B7">
        <v>12</v>
      </c>
      <c r="C7">
        <v>12</v>
      </c>
      <c r="I7" s="138">
        <v>3.7037037000000002E-2</v>
      </c>
    </row>
    <row r="8" spans="1:22">
      <c r="B8" s="9">
        <f>B6/B7</f>
        <v>2.6666666666666665</v>
      </c>
      <c r="C8" s="9">
        <f>C6/C7</f>
        <v>9.375</v>
      </c>
      <c r="D8">
        <f>B8*C8</f>
        <v>25</v>
      </c>
    </row>
    <row r="9" spans="1:22">
      <c r="B9" t="s">
        <v>75</v>
      </c>
      <c r="C9" t="s">
        <v>75</v>
      </c>
      <c r="D9" t="s">
        <v>26</v>
      </c>
    </row>
    <row r="71" spans="9:9">
      <c r="I71" s="148"/>
    </row>
    <row r="72" spans="9:9">
      <c r="I72" s="148"/>
    </row>
    <row r="73" spans="9:9">
      <c r="I73" s="148"/>
    </row>
    <row r="74" spans="9:9">
      <c r="I74" s="148"/>
    </row>
    <row r="75" spans="9:9">
      <c r="I75" s="148"/>
    </row>
    <row r="76" spans="9:9">
      <c r="I76" s="148"/>
    </row>
    <row r="77" spans="9:9">
      <c r="I77" s="148"/>
    </row>
    <row r="78" spans="9:9">
      <c r="I78" s="148"/>
    </row>
    <row r="79" spans="9:9">
      <c r="I79" s="148"/>
    </row>
    <row r="80" spans="9:9">
      <c r="I80" s="148"/>
    </row>
    <row r="98" spans="4:12">
      <c r="L98" s="150"/>
    </row>
    <row r="99" spans="4:12" ht="31.2">
      <c r="D99" s="149"/>
    </row>
  </sheetData>
  <phoneticPr fontId="26"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
  <sheetViews>
    <sheetView topLeftCell="M1" workbookViewId="0">
      <selection activeCell="J12" sqref="J12"/>
    </sheetView>
  </sheetViews>
  <sheetFormatPr defaultColWidth="9.109375" defaultRowHeight="14.4"/>
  <cols>
    <col min="1" max="3" width="9.109375" style="65"/>
    <col min="4" max="4" width="11" style="65" customWidth="1"/>
    <col min="5" max="8" width="9.109375" style="65"/>
    <col min="9" max="9" width="9.44140625" style="65" customWidth="1"/>
    <col min="10" max="15" width="9.109375" style="65"/>
    <col min="16" max="16" width="10.5546875" style="65" bestFit="1" customWidth="1"/>
    <col min="17" max="16384" width="9.109375" style="65"/>
  </cols>
  <sheetData>
    <row r="1" spans="1:33" s="76" customFormat="1" ht="16.2" thickBot="1">
      <c r="A1" s="77" t="s">
        <v>218</v>
      </c>
      <c r="B1" s="76" t="s">
        <v>514</v>
      </c>
      <c r="C1" s="76" t="s">
        <v>515</v>
      </c>
      <c r="D1" s="76" t="s">
        <v>516</v>
      </c>
      <c r="E1" s="76" t="s">
        <v>517</v>
      </c>
      <c r="F1" s="76" t="s">
        <v>518</v>
      </c>
      <c r="G1" s="76" t="s">
        <v>519</v>
      </c>
      <c r="H1" s="76" t="s">
        <v>520</v>
      </c>
      <c r="I1" s="76">
        <v>9</v>
      </c>
      <c r="J1" s="76" t="s">
        <v>521</v>
      </c>
      <c r="K1" s="76" t="s">
        <v>535</v>
      </c>
      <c r="AF1" s="76">
        <v>4</v>
      </c>
      <c r="AG1" s="76" t="s">
        <v>663</v>
      </c>
    </row>
    <row r="2" spans="1:33" ht="29.25" customHeight="1" thickBot="1">
      <c r="A2" s="73" t="s">
        <v>523</v>
      </c>
      <c r="B2" s="74" t="s">
        <v>524</v>
      </c>
      <c r="C2" s="75"/>
      <c r="D2" s="74" t="s">
        <v>537</v>
      </c>
      <c r="E2" s="74"/>
      <c r="F2" s="74"/>
      <c r="G2" s="73" t="s">
        <v>536</v>
      </c>
      <c r="H2" s="74"/>
      <c r="I2" s="75"/>
      <c r="J2" s="74" t="s">
        <v>538</v>
      </c>
      <c r="K2" s="74"/>
      <c r="L2" s="74"/>
      <c r="M2" s="73" t="s">
        <v>539</v>
      </c>
      <c r="N2" s="74"/>
      <c r="O2" s="75"/>
    </row>
    <row r="3" spans="1:33">
      <c r="A3" s="68" t="s">
        <v>118</v>
      </c>
      <c r="B3" s="66" t="s">
        <v>119</v>
      </c>
      <c r="C3" s="69" t="s">
        <v>120</v>
      </c>
      <c r="D3" s="66" t="s">
        <v>121</v>
      </c>
      <c r="E3" s="66" t="s">
        <v>122</v>
      </c>
      <c r="F3" s="66" t="s">
        <v>123</v>
      </c>
      <c r="G3" s="68" t="s">
        <v>124</v>
      </c>
      <c r="H3" s="66" t="s">
        <v>125</v>
      </c>
      <c r="I3" s="69" t="s">
        <v>123</v>
      </c>
      <c r="J3" s="67" t="s">
        <v>525</v>
      </c>
      <c r="K3" s="66" t="s">
        <v>126</v>
      </c>
      <c r="L3" s="66" t="s">
        <v>127</v>
      </c>
      <c r="M3" s="68">
        <v>96</v>
      </c>
      <c r="N3" s="66" t="s">
        <v>128</v>
      </c>
      <c r="O3" s="69" t="s">
        <v>120</v>
      </c>
      <c r="P3" s="82"/>
    </row>
    <row r="4" spans="1:33">
      <c r="A4" s="68" t="s">
        <v>129</v>
      </c>
      <c r="B4" s="66" t="s">
        <v>130</v>
      </c>
      <c r="C4" s="69" t="s">
        <v>120</v>
      </c>
      <c r="D4" s="66" t="s">
        <v>121</v>
      </c>
      <c r="E4" s="66" t="s">
        <v>122</v>
      </c>
      <c r="F4" s="66" t="s">
        <v>123</v>
      </c>
      <c r="G4" s="68" t="s">
        <v>124</v>
      </c>
      <c r="H4" s="66" t="s">
        <v>125</v>
      </c>
      <c r="I4" s="69" t="s">
        <v>123</v>
      </c>
      <c r="J4" s="67" t="s">
        <v>526</v>
      </c>
      <c r="K4" s="66" t="s">
        <v>131</v>
      </c>
      <c r="L4" s="66" t="s">
        <v>127</v>
      </c>
      <c r="M4" s="68">
        <v>115</v>
      </c>
      <c r="N4" s="66" t="s">
        <v>132</v>
      </c>
      <c r="O4" s="69" t="s">
        <v>120</v>
      </c>
    </row>
    <row r="5" spans="1:33">
      <c r="A5" s="68" t="s">
        <v>133</v>
      </c>
      <c r="B5" s="66" t="s">
        <v>134</v>
      </c>
      <c r="C5" s="69" t="s">
        <v>120</v>
      </c>
      <c r="D5" s="66" t="s">
        <v>121</v>
      </c>
      <c r="E5" s="66" t="s">
        <v>122</v>
      </c>
      <c r="F5" s="66" t="s">
        <v>123</v>
      </c>
      <c r="G5" s="68" t="s">
        <v>124</v>
      </c>
      <c r="H5" s="66" t="s">
        <v>125</v>
      </c>
      <c r="I5" s="69" t="s">
        <v>123</v>
      </c>
      <c r="J5" s="67" t="s">
        <v>527</v>
      </c>
      <c r="K5" s="66" t="s">
        <v>135</v>
      </c>
      <c r="L5" s="66" t="s">
        <v>127</v>
      </c>
      <c r="M5" s="68">
        <v>134</v>
      </c>
      <c r="N5" s="66" t="s">
        <v>136</v>
      </c>
      <c r="O5" s="69" t="s">
        <v>120</v>
      </c>
    </row>
    <row r="6" spans="1:33">
      <c r="A6" s="68" t="s">
        <v>137</v>
      </c>
      <c r="B6" s="66" t="s">
        <v>138</v>
      </c>
      <c r="C6" s="69" t="s">
        <v>120</v>
      </c>
      <c r="D6" s="66" t="s">
        <v>121</v>
      </c>
      <c r="E6" s="66" t="s">
        <v>122</v>
      </c>
      <c r="F6" s="66" t="s">
        <v>123</v>
      </c>
      <c r="G6" s="68" t="s">
        <v>124</v>
      </c>
      <c r="H6" s="66" t="s">
        <v>125</v>
      </c>
      <c r="I6" s="69" t="s">
        <v>123</v>
      </c>
      <c r="J6" s="67" t="s">
        <v>528</v>
      </c>
      <c r="K6" s="66" t="s">
        <v>139</v>
      </c>
      <c r="L6" s="66" t="s">
        <v>127</v>
      </c>
      <c r="M6" s="68">
        <v>152</v>
      </c>
      <c r="N6" s="66" t="s">
        <v>140</v>
      </c>
      <c r="O6" s="69" t="s">
        <v>120</v>
      </c>
    </row>
    <row r="7" spans="1:33">
      <c r="A7" s="68" t="s">
        <v>141</v>
      </c>
      <c r="B7" s="66" t="s">
        <v>142</v>
      </c>
      <c r="C7" s="69" t="s">
        <v>120</v>
      </c>
      <c r="D7" s="66" t="s">
        <v>121</v>
      </c>
      <c r="E7" s="66" t="s">
        <v>122</v>
      </c>
      <c r="F7" s="66" t="s">
        <v>123</v>
      </c>
      <c r="G7" s="68" t="s">
        <v>124</v>
      </c>
      <c r="H7" s="66" t="s">
        <v>125</v>
      </c>
      <c r="I7" s="69" t="s">
        <v>123</v>
      </c>
      <c r="J7" s="67" t="s">
        <v>529</v>
      </c>
      <c r="K7" s="66" t="s">
        <v>143</v>
      </c>
      <c r="L7" s="66" t="s">
        <v>127</v>
      </c>
      <c r="M7" s="68">
        <v>170</v>
      </c>
      <c r="N7" s="66" t="s">
        <v>144</v>
      </c>
      <c r="O7" s="69" t="s">
        <v>120</v>
      </c>
    </row>
    <row r="8" spans="1:33">
      <c r="A8" s="68" t="s">
        <v>145</v>
      </c>
      <c r="B8" s="66" t="s">
        <v>146</v>
      </c>
      <c r="C8" s="69" t="s">
        <v>120</v>
      </c>
      <c r="D8" s="66" t="s">
        <v>147</v>
      </c>
      <c r="E8" s="66" t="s">
        <v>148</v>
      </c>
      <c r="F8" s="66" t="s">
        <v>123</v>
      </c>
      <c r="G8" s="68" t="s">
        <v>147</v>
      </c>
      <c r="H8" s="66" t="s">
        <v>148</v>
      </c>
      <c r="I8" s="69" t="s">
        <v>123</v>
      </c>
      <c r="J8" s="66" t="s">
        <v>149</v>
      </c>
      <c r="K8" s="66" t="s">
        <v>150</v>
      </c>
      <c r="L8" s="66" t="s">
        <v>127</v>
      </c>
      <c r="M8" s="68">
        <v>187</v>
      </c>
      <c r="N8" s="66" t="s">
        <v>151</v>
      </c>
      <c r="O8" s="69" t="s">
        <v>120</v>
      </c>
    </row>
    <row r="9" spans="1:33">
      <c r="A9" s="68" t="s">
        <v>152</v>
      </c>
      <c r="B9" s="66" t="s">
        <v>153</v>
      </c>
      <c r="C9" s="69" t="s">
        <v>120</v>
      </c>
      <c r="D9" s="66" t="s">
        <v>147</v>
      </c>
      <c r="E9" s="66" t="s">
        <v>148</v>
      </c>
      <c r="F9" s="66" t="s">
        <v>123</v>
      </c>
      <c r="G9" s="68" t="s">
        <v>147</v>
      </c>
      <c r="H9" s="66" t="s">
        <v>148</v>
      </c>
      <c r="I9" s="69" t="s">
        <v>123</v>
      </c>
      <c r="J9" s="66" t="s">
        <v>154</v>
      </c>
      <c r="K9" s="66" t="s">
        <v>155</v>
      </c>
      <c r="L9" s="66" t="s">
        <v>127</v>
      </c>
      <c r="M9" s="68">
        <v>206</v>
      </c>
      <c r="N9" s="66" t="s">
        <v>156</v>
      </c>
      <c r="O9" s="69" t="s">
        <v>120</v>
      </c>
    </row>
    <row r="10" spans="1:33">
      <c r="A10" s="68" t="s">
        <v>157</v>
      </c>
      <c r="B10" s="66" t="s">
        <v>158</v>
      </c>
      <c r="C10" s="69" t="s">
        <v>120</v>
      </c>
      <c r="D10" s="66" t="s">
        <v>147</v>
      </c>
      <c r="E10" s="66" t="s">
        <v>148</v>
      </c>
      <c r="F10" s="66" t="s">
        <v>123</v>
      </c>
      <c r="G10" s="68" t="s">
        <v>147</v>
      </c>
      <c r="H10" s="66" t="s">
        <v>148</v>
      </c>
      <c r="I10" s="69" t="s">
        <v>123</v>
      </c>
      <c r="J10" s="66" t="s">
        <v>159</v>
      </c>
      <c r="K10" s="66" t="s">
        <v>160</v>
      </c>
      <c r="L10" s="66" t="s">
        <v>127</v>
      </c>
      <c r="M10" s="68">
        <v>224</v>
      </c>
      <c r="N10" s="66" t="s">
        <v>161</v>
      </c>
      <c r="O10" s="69" t="s">
        <v>120</v>
      </c>
    </row>
    <row r="11" spans="1:33">
      <c r="A11" s="68" t="s">
        <v>162</v>
      </c>
      <c r="B11" s="66" t="s">
        <v>163</v>
      </c>
      <c r="C11" s="69" t="s">
        <v>120</v>
      </c>
      <c r="D11" s="66" t="s">
        <v>147</v>
      </c>
      <c r="E11" s="66" t="s">
        <v>148</v>
      </c>
      <c r="F11" s="66" t="s">
        <v>123</v>
      </c>
      <c r="G11" s="68" t="s">
        <v>147</v>
      </c>
      <c r="H11" s="66" t="s">
        <v>148</v>
      </c>
      <c r="I11" s="69" t="s">
        <v>123</v>
      </c>
      <c r="J11" s="66" t="s">
        <v>164</v>
      </c>
      <c r="K11" s="66" t="s">
        <v>165</v>
      </c>
      <c r="L11" s="66" t="s">
        <v>127</v>
      </c>
      <c r="M11" s="68">
        <v>262</v>
      </c>
      <c r="N11" s="66" t="s">
        <v>166</v>
      </c>
      <c r="O11" s="69" t="s">
        <v>120</v>
      </c>
    </row>
    <row r="12" spans="1:33">
      <c r="A12" s="68" t="s">
        <v>167</v>
      </c>
      <c r="B12" s="66" t="s">
        <v>168</v>
      </c>
      <c r="C12" s="69" t="s">
        <v>120</v>
      </c>
      <c r="D12" s="66" t="s">
        <v>147</v>
      </c>
      <c r="E12" s="66" t="s">
        <v>148</v>
      </c>
      <c r="F12" s="66" t="s">
        <v>123</v>
      </c>
      <c r="G12" s="68" t="s">
        <v>147</v>
      </c>
      <c r="H12" s="66" t="s">
        <v>148</v>
      </c>
      <c r="I12" s="69" t="s">
        <v>123</v>
      </c>
      <c r="J12" s="66" t="s">
        <v>169</v>
      </c>
      <c r="K12" s="66" t="s">
        <v>170</v>
      </c>
      <c r="L12" s="66" t="s">
        <v>127</v>
      </c>
      <c r="M12" s="68">
        <v>299</v>
      </c>
      <c r="N12" s="66" t="s">
        <v>171</v>
      </c>
      <c r="O12" s="69" t="s">
        <v>120</v>
      </c>
    </row>
    <row r="13" spans="1:33">
      <c r="A13" s="68" t="s">
        <v>172</v>
      </c>
      <c r="B13" s="66" t="s">
        <v>173</v>
      </c>
      <c r="C13" s="69" t="s">
        <v>120</v>
      </c>
      <c r="D13" s="66" t="s">
        <v>174</v>
      </c>
      <c r="E13" s="66" t="s">
        <v>175</v>
      </c>
      <c r="F13" s="66" t="s">
        <v>123</v>
      </c>
      <c r="G13" s="68" t="s">
        <v>174</v>
      </c>
      <c r="H13" s="66" t="s">
        <v>175</v>
      </c>
      <c r="I13" s="69" t="s">
        <v>123</v>
      </c>
      <c r="J13" s="66" t="s">
        <v>176</v>
      </c>
      <c r="K13" s="66" t="s">
        <v>177</v>
      </c>
      <c r="L13" s="66" t="s">
        <v>127</v>
      </c>
      <c r="M13" s="68">
        <v>333</v>
      </c>
      <c r="N13" s="66" t="s">
        <v>178</v>
      </c>
      <c r="O13" s="69" t="s">
        <v>120</v>
      </c>
    </row>
    <row r="14" spans="1:33" ht="15" thickBot="1">
      <c r="A14" s="70" t="s">
        <v>179</v>
      </c>
      <c r="B14" s="71" t="s">
        <v>180</v>
      </c>
      <c r="C14" s="72" t="s">
        <v>120</v>
      </c>
      <c r="D14" s="71" t="s">
        <v>174</v>
      </c>
      <c r="E14" s="71" t="s">
        <v>175</v>
      </c>
      <c r="F14" s="71" t="s">
        <v>123</v>
      </c>
      <c r="G14" s="70" t="s">
        <v>174</v>
      </c>
      <c r="H14" s="71" t="s">
        <v>175</v>
      </c>
      <c r="I14" s="72" t="s">
        <v>123</v>
      </c>
      <c r="J14" s="71" t="s">
        <v>181</v>
      </c>
      <c r="K14" s="71" t="s">
        <v>182</v>
      </c>
      <c r="L14" s="71" t="s">
        <v>127</v>
      </c>
      <c r="M14" s="70">
        <v>371</v>
      </c>
      <c r="N14" s="71" t="s">
        <v>183</v>
      </c>
      <c r="O14" s="72" t="s">
        <v>120</v>
      </c>
      <c r="P14" s="5"/>
    </row>
    <row r="16" spans="1:33" ht="16.2" thickBot="1">
      <c r="A16" s="78" t="s">
        <v>219</v>
      </c>
      <c r="B16" s="65" t="s">
        <v>514</v>
      </c>
      <c r="C16" s="65" t="s">
        <v>515</v>
      </c>
      <c r="D16" s="65" t="s">
        <v>516</v>
      </c>
      <c r="E16" s="65" t="s">
        <v>517</v>
      </c>
      <c r="F16" s="65" t="s">
        <v>518</v>
      </c>
      <c r="G16" s="65">
        <v>10</v>
      </c>
      <c r="H16" s="65" t="s">
        <v>520</v>
      </c>
      <c r="I16" s="65">
        <v>12</v>
      </c>
      <c r="J16" s="65" t="s">
        <v>521</v>
      </c>
      <c r="K16" s="65" t="s">
        <v>534</v>
      </c>
    </row>
    <row r="17" spans="1:17" ht="29.25" customHeight="1" thickBot="1">
      <c r="A17" s="73" t="s">
        <v>523</v>
      </c>
      <c r="B17" s="74" t="s">
        <v>524</v>
      </c>
      <c r="C17" s="74"/>
      <c r="D17" s="73" t="s">
        <v>537</v>
      </c>
      <c r="E17" s="74"/>
      <c r="F17" s="75"/>
      <c r="G17" s="74" t="s">
        <v>536</v>
      </c>
      <c r="H17" s="74"/>
      <c r="I17" s="74"/>
      <c r="J17" s="73" t="s">
        <v>538</v>
      </c>
      <c r="K17" s="74"/>
      <c r="L17" s="75"/>
      <c r="M17" s="74" t="s">
        <v>539</v>
      </c>
      <c r="N17" s="74"/>
      <c r="O17" s="75"/>
    </row>
    <row r="18" spans="1:17">
      <c r="A18" s="68" t="s">
        <v>118</v>
      </c>
      <c r="B18" s="66" t="s">
        <v>119</v>
      </c>
      <c r="C18" s="66" t="s">
        <v>120</v>
      </c>
      <c r="D18" s="68" t="s">
        <v>121</v>
      </c>
      <c r="E18" s="66" t="s">
        <v>122</v>
      </c>
      <c r="F18" s="69" t="s">
        <v>123</v>
      </c>
      <c r="G18" s="66" t="s">
        <v>174</v>
      </c>
      <c r="H18" s="66" t="s">
        <v>175</v>
      </c>
      <c r="I18" s="66" t="s">
        <v>123</v>
      </c>
      <c r="J18" s="79" t="s">
        <v>530</v>
      </c>
      <c r="K18" s="66" t="s">
        <v>184</v>
      </c>
      <c r="L18" s="69" t="s">
        <v>127</v>
      </c>
      <c r="M18" s="66">
        <v>89</v>
      </c>
      <c r="N18" s="66" t="s">
        <v>170</v>
      </c>
      <c r="O18" s="69" t="s">
        <v>120</v>
      </c>
    </row>
    <row r="19" spans="1:17">
      <c r="A19" s="68" t="s">
        <v>129</v>
      </c>
      <c r="B19" s="66" t="s">
        <v>130</v>
      </c>
      <c r="C19" s="66" t="s">
        <v>120</v>
      </c>
      <c r="D19" s="68" t="s">
        <v>121</v>
      </c>
      <c r="E19" s="66" t="s">
        <v>122</v>
      </c>
      <c r="F19" s="69" t="s">
        <v>123</v>
      </c>
      <c r="G19" s="66" t="s">
        <v>174</v>
      </c>
      <c r="H19" s="66" t="s">
        <v>175</v>
      </c>
      <c r="I19" s="66" t="s">
        <v>123</v>
      </c>
      <c r="J19" s="79" t="s">
        <v>531</v>
      </c>
      <c r="K19" s="66" t="s">
        <v>185</v>
      </c>
      <c r="L19" s="69" t="s">
        <v>127</v>
      </c>
      <c r="M19" s="66">
        <v>108</v>
      </c>
      <c r="N19" s="66" t="s">
        <v>186</v>
      </c>
      <c r="O19" s="69" t="s">
        <v>120</v>
      </c>
    </row>
    <row r="20" spans="1:17">
      <c r="A20" s="68" t="s">
        <v>133</v>
      </c>
      <c r="B20" s="66" t="s">
        <v>134</v>
      </c>
      <c r="C20" s="66" t="s">
        <v>120</v>
      </c>
      <c r="D20" s="68" t="s">
        <v>121</v>
      </c>
      <c r="E20" s="66" t="s">
        <v>122</v>
      </c>
      <c r="F20" s="69" t="s">
        <v>123</v>
      </c>
      <c r="G20" s="66" t="s">
        <v>174</v>
      </c>
      <c r="H20" s="66" t="s">
        <v>175</v>
      </c>
      <c r="I20" s="66" t="s">
        <v>123</v>
      </c>
      <c r="J20" s="79" t="s">
        <v>532</v>
      </c>
      <c r="K20" s="66" t="s">
        <v>187</v>
      </c>
      <c r="L20" s="69" t="s">
        <v>127</v>
      </c>
      <c r="M20" s="66">
        <v>127</v>
      </c>
      <c r="N20" s="66" t="s">
        <v>188</v>
      </c>
      <c r="O20" s="69" t="s">
        <v>120</v>
      </c>
    </row>
    <row r="21" spans="1:17">
      <c r="A21" s="68" t="s">
        <v>137</v>
      </c>
      <c r="B21" s="66" t="s">
        <v>138</v>
      </c>
      <c r="C21" s="66" t="s">
        <v>120</v>
      </c>
      <c r="D21" s="68" t="s">
        <v>121</v>
      </c>
      <c r="E21" s="66" t="s">
        <v>122</v>
      </c>
      <c r="F21" s="69" t="s">
        <v>123</v>
      </c>
      <c r="G21" s="66" t="s">
        <v>174</v>
      </c>
      <c r="H21" s="66" t="s">
        <v>175</v>
      </c>
      <c r="I21" s="66" t="s">
        <v>123</v>
      </c>
      <c r="J21" s="79" t="s">
        <v>533</v>
      </c>
      <c r="K21" s="66" t="s">
        <v>189</v>
      </c>
      <c r="L21" s="69" t="s">
        <v>127</v>
      </c>
      <c r="M21" s="66">
        <v>145</v>
      </c>
      <c r="N21" s="66" t="s">
        <v>190</v>
      </c>
      <c r="O21" s="69" t="s">
        <v>120</v>
      </c>
    </row>
    <row r="22" spans="1:17">
      <c r="A22" s="68" t="s">
        <v>141</v>
      </c>
      <c r="B22" s="66" t="s">
        <v>142</v>
      </c>
      <c r="C22" s="66" t="s">
        <v>120</v>
      </c>
      <c r="D22" s="68" t="s">
        <v>121</v>
      </c>
      <c r="E22" s="66" t="s">
        <v>122</v>
      </c>
      <c r="F22" s="69" t="s">
        <v>123</v>
      </c>
      <c r="G22" s="66" t="s">
        <v>174</v>
      </c>
      <c r="H22" s="66" t="s">
        <v>175</v>
      </c>
      <c r="I22" s="66" t="s">
        <v>123</v>
      </c>
      <c r="J22" s="68" t="s">
        <v>191</v>
      </c>
      <c r="K22" s="66" t="s">
        <v>192</v>
      </c>
      <c r="L22" s="69" t="s">
        <v>127</v>
      </c>
      <c r="M22" s="66">
        <v>165</v>
      </c>
      <c r="N22" s="66" t="s">
        <v>193</v>
      </c>
      <c r="O22" s="69" t="s">
        <v>120</v>
      </c>
    </row>
    <row r="23" spans="1:17">
      <c r="A23" s="68" t="s">
        <v>145</v>
      </c>
      <c r="B23" s="66" t="s">
        <v>146</v>
      </c>
      <c r="C23" s="66" t="s">
        <v>120</v>
      </c>
      <c r="D23" s="68" t="s">
        <v>147</v>
      </c>
      <c r="E23" s="66" t="s">
        <v>148</v>
      </c>
      <c r="F23" s="69" t="s">
        <v>123</v>
      </c>
      <c r="G23" s="66" t="s">
        <v>194</v>
      </c>
      <c r="H23" s="66" t="s">
        <v>195</v>
      </c>
      <c r="I23" s="66" t="s">
        <v>123</v>
      </c>
      <c r="J23" s="68" t="s">
        <v>196</v>
      </c>
      <c r="K23" s="66" t="s">
        <v>197</v>
      </c>
      <c r="L23" s="69" t="s">
        <v>127</v>
      </c>
      <c r="M23" s="66">
        <v>181</v>
      </c>
      <c r="N23" s="66" t="s">
        <v>198</v>
      </c>
      <c r="O23" s="69" t="s">
        <v>120</v>
      </c>
    </row>
    <row r="24" spans="1:17">
      <c r="A24" s="68" t="s">
        <v>152</v>
      </c>
      <c r="B24" s="66" t="s">
        <v>153</v>
      </c>
      <c r="C24" s="66" t="s">
        <v>120</v>
      </c>
      <c r="D24" s="68" t="s">
        <v>147</v>
      </c>
      <c r="E24" s="66" t="s">
        <v>148</v>
      </c>
      <c r="F24" s="69" t="s">
        <v>123</v>
      </c>
      <c r="G24" s="66" t="s">
        <v>194</v>
      </c>
      <c r="H24" s="66" t="s">
        <v>195</v>
      </c>
      <c r="I24" s="66" t="s">
        <v>123</v>
      </c>
      <c r="J24" s="68" t="s">
        <v>199</v>
      </c>
      <c r="K24" s="66" t="s">
        <v>200</v>
      </c>
      <c r="L24" s="69" t="s">
        <v>127</v>
      </c>
      <c r="M24" s="66">
        <v>199</v>
      </c>
      <c r="N24" s="66" t="s">
        <v>201</v>
      </c>
      <c r="O24" s="69" t="s">
        <v>120</v>
      </c>
      <c r="Q24" s="65">
        <f>2+(3/8)</f>
        <v>2.375</v>
      </c>
    </row>
    <row r="25" spans="1:17">
      <c r="A25" s="68" t="s">
        <v>157</v>
      </c>
      <c r="B25" s="66" t="s">
        <v>158</v>
      </c>
      <c r="C25" s="66" t="s">
        <v>120</v>
      </c>
      <c r="D25" s="68" t="s">
        <v>147</v>
      </c>
      <c r="E25" s="66" t="s">
        <v>148</v>
      </c>
      <c r="F25" s="69" t="s">
        <v>123</v>
      </c>
      <c r="G25" s="66" t="s">
        <v>194</v>
      </c>
      <c r="H25" s="66" t="s">
        <v>195</v>
      </c>
      <c r="I25" s="66" t="s">
        <v>123</v>
      </c>
      <c r="J25" s="68" t="s">
        <v>164</v>
      </c>
      <c r="K25" s="66" t="s">
        <v>165</v>
      </c>
      <c r="L25" s="69" t="s">
        <v>127</v>
      </c>
      <c r="M25" s="66">
        <v>218</v>
      </c>
      <c r="N25" s="66" t="s">
        <v>202</v>
      </c>
      <c r="O25" s="69" t="s">
        <v>120</v>
      </c>
    </row>
    <row r="26" spans="1:17">
      <c r="A26" s="68" t="s">
        <v>162</v>
      </c>
      <c r="B26" s="66" t="s">
        <v>163</v>
      </c>
      <c r="C26" s="66" t="s">
        <v>120</v>
      </c>
      <c r="D26" s="68" t="s">
        <v>147</v>
      </c>
      <c r="E26" s="66" t="s">
        <v>148</v>
      </c>
      <c r="F26" s="69" t="s">
        <v>123</v>
      </c>
      <c r="G26" s="66" t="s">
        <v>194</v>
      </c>
      <c r="H26" s="66" t="s">
        <v>195</v>
      </c>
      <c r="I26" s="66" t="s">
        <v>123</v>
      </c>
      <c r="J26" s="68" t="s">
        <v>203</v>
      </c>
      <c r="K26" s="66" t="s">
        <v>204</v>
      </c>
      <c r="L26" s="69" t="s">
        <v>127</v>
      </c>
      <c r="M26" s="66">
        <v>256</v>
      </c>
      <c r="N26" s="66" t="s">
        <v>205</v>
      </c>
      <c r="O26" s="69" t="s">
        <v>120</v>
      </c>
    </row>
    <row r="27" spans="1:17">
      <c r="A27" s="68" t="s">
        <v>167</v>
      </c>
      <c r="B27" s="66" t="s">
        <v>168</v>
      </c>
      <c r="C27" s="66" t="s">
        <v>120</v>
      </c>
      <c r="D27" s="68" t="s">
        <v>147</v>
      </c>
      <c r="E27" s="66" t="s">
        <v>148</v>
      </c>
      <c r="F27" s="69" t="s">
        <v>123</v>
      </c>
      <c r="G27" s="66" t="s">
        <v>194</v>
      </c>
      <c r="H27" s="66" t="s">
        <v>195</v>
      </c>
      <c r="I27" s="66" t="s">
        <v>123</v>
      </c>
      <c r="J27" s="68" t="s">
        <v>206</v>
      </c>
      <c r="K27" s="66" t="s">
        <v>207</v>
      </c>
      <c r="L27" s="69" t="s">
        <v>127</v>
      </c>
      <c r="M27" s="66">
        <v>293</v>
      </c>
      <c r="N27" s="66" t="s">
        <v>208</v>
      </c>
      <c r="O27" s="69" t="s">
        <v>120</v>
      </c>
    </row>
    <row r="28" spans="1:17">
      <c r="A28" s="68" t="s">
        <v>172</v>
      </c>
      <c r="B28" s="66" t="s">
        <v>173</v>
      </c>
      <c r="C28" s="66" t="s">
        <v>120</v>
      </c>
      <c r="D28" s="68" t="s">
        <v>174</v>
      </c>
      <c r="E28" s="66" t="s">
        <v>175</v>
      </c>
      <c r="F28" s="69" t="s">
        <v>123</v>
      </c>
      <c r="G28" s="66" t="s">
        <v>209</v>
      </c>
      <c r="H28" s="66" t="s">
        <v>210</v>
      </c>
      <c r="I28" s="66" t="s">
        <v>123</v>
      </c>
      <c r="J28" s="80">
        <v>62</v>
      </c>
      <c r="K28" s="66" t="s">
        <v>211</v>
      </c>
      <c r="L28" s="69" t="s">
        <v>127</v>
      </c>
      <c r="M28" s="66">
        <v>329</v>
      </c>
      <c r="N28" s="66" t="s">
        <v>212</v>
      </c>
      <c r="O28" s="69" t="s">
        <v>120</v>
      </c>
    </row>
    <row r="29" spans="1:17" ht="15" thickBot="1">
      <c r="A29" s="70" t="s">
        <v>179</v>
      </c>
      <c r="B29" s="71" t="s">
        <v>180</v>
      </c>
      <c r="C29" s="71" t="s">
        <v>120</v>
      </c>
      <c r="D29" s="70" t="s">
        <v>174</v>
      </c>
      <c r="E29" s="71" t="s">
        <v>175</v>
      </c>
      <c r="F29" s="72" t="s">
        <v>123</v>
      </c>
      <c r="G29" s="71" t="s">
        <v>213</v>
      </c>
      <c r="H29" s="71" t="s">
        <v>214</v>
      </c>
      <c r="I29" s="71" t="s">
        <v>123</v>
      </c>
      <c r="J29" s="70" t="s">
        <v>215</v>
      </c>
      <c r="K29" s="71" t="s">
        <v>216</v>
      </c>
      <c r="L29" s="72" t="s">
        <v>127</v>
      </c>
      <c r="M29" s="71">
        <v>366</v>
      </c>
      <c r="N29" s="71" t="s">
        <v>217</v>
      </c>
      <c r="O29" s="72" t="s">
        <v>120</v>
      </c>
    </row>
    <row r="32" spans="1:17" ht="16.2" thickBot="1">
      <c r="A32" s="78" t="s">
        <v>256</v>
      </c>
      <c r="B32" s="65" t="s">
        <v>514</v>
      </c>
      <c r="C32" s="65" t="s">
        <v>515</v>
      </c>
      <c r="D32" s="65" t="s">
        <v>516</v>
      </c>
      <c r="E32" s="65" t="s">
        <v>517</v>
      </c>
      <c r="F32" s="65" t="s">
        <v>518</v>
      </c>
      <c r="G32" s="65">
        <v>13</v>
      </c>
      <c r="H32" s="65" t="s">
        <v>520</v>
      </c>
      <c r="I32" s="65">
        <v>14</v>
      </c>
      <c r="J32" s="65" t="s">
        <v>521</v>
      </c>
      <c r="K32" s="65" t="s">
        <v>522</v>
      </c>
    </row>
    <row r="33" spans="1:15" ht="29.25" customHeight="1" thickBot="1">
      <c r="A33" s="73" t="s">
        <v>523</v>
      </c>
      <c r="B33" s="74" t="s">
        <v>524</v>
      </c>
      <c r="C33" s="74"/>
      <c r="D33" s="73" t="s">
        <v>537</v>
      </c>
      <c r="E33" s="74"/>
      <c r="F33" s="75"/>
      <c r="G33" s="74" t="s">
        <v>536</v>
      </c>
      <c r="H33" s="74"/>
      <c r="I33" s="74"/>
      <c r="J33" s="73" t="s">
        <v>538</v>
      </c>
      <c r="K33" s="74"/>
      <c r="L33" s="75"/>
      <c r="M33" s="74" t="s">
        <v>539</v>
      </c>
      <c r="N33" s="74"/>
      <c r="O33" s="75"/>
    </row>
    <row r="34" spans="1:15">
      <c r="A34" s="68" t="s">
        <v>137</v>
      </c>
      <c r="B34" s="66" t="s">
        <v>138</v>
      </c>
      <c r="C34" s="66" t="s">
        <v>120</v>
      </c>
      <c r="D34" s="68" t="s">
        <v>147</v>
      </c>
      <c r="E34" s="66" t="s">
        <v>148</v>
      </c>
      <c r="F34" s="69" t="s">
        <v>123</v>
      </c>
      <c r="G34" s="66" t="s">
        <v>220</v>
      </c>
      <c r="H34" s="66" t="s">
        <v>221</v>
      </c>
      <c r="I34" s="66" t="s">
        <v>123</v>
      </c>
      <c r="J34" s="68" t="s">
        <v>222</v>
      </c>
      <c r="K34" s="66" t="s">
        <v>223</v>
      </c>
      <c r="L34" s="69" t="s">
        <v>127</v>
      </c>
      <c r="M34" s="66">
        <v>142</v>
      </c>
      <c r="N34" s="66" t="s">
        <v>224</v>
      </c>
      <c r="O34" s="69" t="s">
        <v>120</v>
      </c>
    </row>
    <row r="35" spans="1:15">
      <c r="A35" s="68" t="s">
        <v>141</v>
      </c>
      <c r="B35" s="66" t="s">
        <v>142</v>
      </c>
      <c r="C35" s="66" t="s">
        <v>120</v>
      </c>
      <c r="D35" s="68" t="s">
        <v>147</v>
      </c>
      <c r="E35" s="66" t="s">
        <v>148</v>
      </c>
      <c r="F35" s="69" t="s">
        <v>123</v>
      </c>
      <c r="G35" s="66" t="s">
        <v>220</v>
      </c>
      <c r="H35" s="66" t="s">
        <v>221</v>
      </c>
      <c r="I35" s="66" t="s">
        <v>123</v>
      </c>
      <c r="J35" s="68" t="s">
        <v>225</v>
      </c>
      <c r="K35" s="66" t="s">
        <v>226</v>
      </c>
      <c r="L35" s="69" t="s">
        <v>127</v>
      </c>
      <c r="M35" s="66">
        <v>160</v>
      </c>
      <c r="N35" s="66" t="s">
        <v>227</v>
      </c>
      <c r="O35" s="69" t="s">
        <v>120</v>
      </c>
    </row>
    <row r="36" spans="1:15">
      <c r="A36" s="68" t="s">
        <v>145</v>
      </c>
      <c r="B36" s="66" t="s">
        <v>146</v>
      </c>
      <c r="C36" s="66" t="s">
        <v>120</v>
      </c>
      <c r="D36" s="68" t="s">
        <v>147</v>
      </c>
      <c r="E36" s="66" t="s">
        <v>148</v>
      </c>
      <c r="F36" s="69" t="s">
        <v>123</v>
      </c>
      <c r="G36" s="66" t="s">
        <v>213</v>
      </c>
      <c r="H36" s="66" t="s">
        <v>214</v>
      </c>
      <c r="I36" s="66" t="s">
        <v>123</v>
      </c>
      <c r="J36" s="68" t="s">
        <v>228</v>
      </c>
      <c r="K36" s="66" t="s">
        <v>229</v>
      </c>
      <c r="L36" s="69" t="s">
        <v>127</v>
      </c>
      <c r="M36" s="66">
        <v>178</v>
      </c>
      <c r="N36" s="66" t="s">
        <v>230</v>
      </c>
      <c r="O36" s="69" t="s">
        <v>120</v>
      </c>
    </row>
    <row r="37" spans="1:15">
      <c r="A37" s="68" t="s">
        <v>152</v>
      </c>
      <c r="B37" s="66" t="s">
        <v>153</v>
      </c>
      <c r="C37" s="66" t="s">
        <v>120</v>
      </c>
      <c r="D37" s="68" t="s">
        <v>147</v>
      </c>
      <c r="E37" s="66" t="s">
        <v>148</v>
      </c>
      <c r="F37" s="69" t="s">
        <v>123</v>
      </c>
      <c r="G37" s="66" t="s">
        <v>213</v>
      </c>
      <c r="H37" s="66" t="s">
        <v>214</v>
      </c>
      <c r="I37" s="66" t="s">
        <v>123</v>
      </c>
      <c r="J37" s="68" t="s">
        <v>231</v>
      </c>
      <c r="K37" s="66" t="s">
        <v>232</v>
      </c>
      <c r="L37" s="69" t="s">
        <v>127</v>
      </c>
      <c r="M37" s="66">
        <v>196</v>
      </c>
      <c r="N37" s="66" t="s">
        <v>233</v>
      </c>
      <c r="O37" s="69" t="s">
        <v>120</v>
      </c>
    </row>
    <row r="38" spans="1:15">
      <c r="A38" s="68" t="s">
        <v>157</v>
      </c>
      <c r="B38" s="66" t="s">
        <v>158</v>
      </c>
      <c r="C38" s="66" t="s">
        <v>120</v>
      </c>
      <c r="D38" s="68" t="s">
        <v>147</v>
      </c>
      <c r="E38" s="66" t="s">
        <v>148</v>
      </c>
      <c r="F38" s="69" t="s">
        <v>123</v>
      </c>
      <c r="G38" s="66" t="s">
        <v>234</v>
      </c>
      <c r="H38" s="66" t="s">
        <v>235</v>
      </c>
      <c r="I38" s="66" t="s">
        <v>123</v>
      </c>
      <c r="J38" s="68" t="s">
        <v>236</v>
      </c>
      <c r="K38" s="66" t="s">
        <v>237</v>
      </c>
      <c r="L38" s="69" t="s">
        <v>127</v>
      </c>
      <c r="M38" s="66">
        <v>214</v>
      </c>
      <c r="N38" s="66" t="s">
        <v>238</v>
      </c>
      <c r="O38" s="69" t="s">
        <v>120</v>
      </c>
    </row>
    <row r="39" spans="1:15">
      <c r="A39" s="68" t="s">
        <v>162</v>
      </c>
      <c r="B39" s="66" t="s">
        <v>163</v>
      </c>
      <c r="C39" s="66" t="s">
        <v>120</v>
      </c>
      <c r="D39" s="68" t="s">
        <v>147</v>
      </c>
      <c r="E39" s="66" t="s">
        <v>148</v>
      </c>
      <c r="F39" s="69" t="s">
        <v>123</v>
      </c>
      <c r="G39" s="66" t="s">
        <v>234</v>
      </c>
      <c r="H39" s="66" t="s">
        <v>235</v>
      </c>
      <c r="I39" s="66" t="s">
        <v>123</v>
      </c>
      <c r="J39" s="68" t="s">
        <v>239</v>
      </c>
      <c r="K39" s="66" t="s">
        <v>240</v>
      </c>
      <c r="L39" s="69" t="s">
        <v>127</v>
      </c>
      <c r="M39" s="66">
        <v>251</v>
      </c>
      <c r="N39" s="66" t="s">
        <v>241</v>
      </c>
      <c r="O39" s="69" t="s">
        <v>120</v>
      </c>
    </row>
    <row r="40" spans="1:15">
      <c r="A40" s="68" t="s">
        <v>167</v>
      </c>
      <c r="B40" s="66" t="s">
        <v>168</v>
      </c>
      <c r="C40" s="66" t="s">
        <v>120</v>
      </c>
      <c r="D40" s="68" t="s">
        <v>147</v>
      </c>
      <c r="E40" s="66" t="s">
        <v>148</v>
      </c>
      <c r="F40" s="69" t="s">
        <v>123</v>
      </c>
      <c r="G40" s="66" t="s">
        <v>242</v>
      </c>
      <c r="H40" s="66" t="s">
        <v>243</v>
      </c>
      <c r="I40" s="66" t="s">
        <v>123</v>
      </c>
      <c r="J40" s="68" t="s">
        <v>244</v>
      </c>
      <c r="K40" s="66" t="s">
        <v>245</v>
      </c>
      <c r="L40" s="69" t="s">
        <v>127</v>
      </c>
      <c r="M40" s="66">
        <v>288</v>
      </c>
      <c r="N40" s="66" t="s">
        <v>246</v>
      </c>
      <c r="O40" s="69" t="s">
        <v>120</v>
      </c>
    </row>
    <row r="41" spans="1:15">
      <c r="A41" s="68" t="s">
        <v>172</v>
      </c>
      <c r="B41" s="66" t="s">
        <v>173</v>
      </c>
      <c r="C41" s="66" t="s">
        <v>120</v>
      </c>
      <c r="D41" s="68" t="s">
        <v>174</v>
      </c>
      <c r="E41" s="66" t="s">
        <v>175</v>
      </c>
      <c r="F41" s="69" t="s">
        <v>123</v>
      </c>
      <c r="G41" s="66" t="s">
        <v>247</v>
      </c>
      <c r="H41" s="66" t="s">
        <v>248</v>
      </c>
      <c r="I41" s="66" t="s">
        <v>123</v>
      </c>
      <c r="J41" s="68" t="s">
        <v>249</v>
      </c>
      <c r="K41" s="66" t="s">
        <v>250</v>
      </c>
      <c r="L41" s="69" t="s">
        <v>127</v>
      </c>
      <c r="M41" s="66">
        <v>325</v>
      </c>
      <c r="N41" s="66" t="s">
        <v>251</v>
      </c>
      <c r="O41" s="69" t="s">
        <v>120</v>
      </c>
    </row>
    <row r="42" spans="1:15" ht="15" thickBot="1">
      <c r="A42" s="70" t="s">
        <v>179</v>
      </c>
      <c r="B42" s="71" t="s">
        <v>180</v>
      </c>
      <c r="C42" s="71" t="s">
        <v>120</v>
      </c>
      <c r="D42" s="70" t="s">
        <v>174</v>
      </c>
      <c r="E42" s="71" t="s">
        <v>175</v>
      </c>
      <c r="F42" s="72" t="s">
        <v>123</v>
      </c>
      <c r="G42" s="71" t="s">
        <v>252</v>
      </c>
      <c r="H42" s="71" t="s">
        <v>253</v>
      </c>
      <c r="I42" s="71" t="s">
        <v>123</v>
      </c>
      <c r="J42" s="81">
        <v>84</v>
      </c>
      <c r="K42" s="71" t="s">
        <v>254</v>
      </c>
      <c r="L42" s="72" t="s">
        <v>127</v>
      </c>
      <c r="M42" s="71">
        <v>361</v>
      </c>
      <c r="N42" s="71" t="s">
        <v>255</v>
      </c>
      <c r="O42" s="72" t="s">
        <v>120</v>
      </c>
    </row>
    <row r="45" spans="1:15">
      <c r="A45" s="82" t="s">
        <v>540</v>
      </c>
    </row>
    <row r="49" spans="19:28">
      <c r="S49" s="65" t="s">
        <v>674</v>
      </c>
    </row>
    <row r="53" spans="19:28" ht="22.8">
      <c r="S53" s="143"/>
      <c r="Z53" s="65">
        <v>1000</v>
      </c>
      <c r="AB53" s="65">
        <f>Z53*2.2</f>
        <v>2200</v>
      </c>
    </row>
    <row r="54" spans="19:28">
      <c r="S54"/>
    </row>
    <row r="55" spans="19:28" ht="18">
      <c r="S55" s="144" t="s">
        <v>675</v>
      </c>
    </row>
    <row r="56" spans="19:28">
      <c r="S56" s="145"/>
    </row>
    <row r="57" spans="19:28" ht="18">
      <c r="S57" s="144" t="s">
        <v>676</v>
      </c>
    </row>
  </sheetData>
  <phoneticPr fontId="26"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190"/>
  <sheetViews>
    <sheetView zoomScale="85" zoomScaleNormal="85" workbookViewId="0">
      <selection activeCell="R28" sqref="R28"/>
    </sheetView>
  </sheetViews>
  <sheetFormatPr defaultRowHeight="14.4"/>
  <cols>
    <col min="1" max="2" width="9.109375" style="28"/>
    <col min="4" max="4" width="9.109375" style="7"/>
    <col min="5" max="5" width="12.6640625" customWidth="1"/>
    <col min="6" max="6" width="9.109375" style="5"/>
    <col min="7" max="7" width="9.88671875" bestFit="1" customWidth="1"/>
    <col min="11" max="11" width="9.6640625" bestFit="1" customWidth="1"/>
    <col min="12" max="12" width="12" customWidth="1"/>
    <col min="13" max="13" width="11.109375" bestFit="1" customWidth="1"/>
    <col min="14" max="14" width="9.6640625" bestFit="1" customWidth="1"/>
    <col min="17" max="17" width="16.88671875" bestFit="1" customWidth="1"/>
    <col min="18" max="18" width="14.88671875" bestFit="1" customWidth="1"/>
  </cols>
  <sheetData>
    <row r="1" spans="1:18">
      <c r="A1" s="28" t="s">
        <v>56</v>
      </c>
      <c r="B1" s="28" t="s">
        <v>62</v>
      </c>
      <c r="C1" t="s">
        <v>289</v>
      </c>
      <c r="D1" s="7" t="s">
        <v>412</v>
      </c>
      <c r="E1" t="s">
        <v>290</v>
      </c>
      <c r="F1" s="33" t="s">
        <v>411</v>
      </c>
      <c r="H1" t="s">
        <v>1</v>
      </c>
      <c r="I1" t="s">
        <v>17</v>
      </c>
      <c r="J1" t="s">
        <v>33</v>
      </c>
      <c r="K1" t="s">
        <v>270</v>
      </c>
      <c r="L1" t="s">
        <v>273</v>
      </c>
      <c r="M1" t="s">
        <v>269</v>
      </c>
      <c r="N1" t="s">
        <v>275</v>
      </c>
      <c r="O1" t="s">
        <v>416</v>
      </c>
      <c r="P1" t="s">
        <v>62</v>
      </c>
      <c r="Q1" t="s">
        <v>272</v>
      </c>
      <c r="R1" t="s">
        <v>271</v>
      </c>
    </row>
    <row r="2" spans="1:18">
      <c r="A2" s="28" t="s">
        <v>75</v>
      </c>
      <c r="B2" s="28" t="s">
        <v>5</v>
      </c>
      <c r="C2" t="s">
        <v>413</v>
      </c>
      <c r="D2" t="s">
        <v>414</v>
      </c>
      <c r="E2" t="s">
        <v>413</v>
      </c>
      <c r="F2" t="s">
        <v>414</v>
      </c>
      <c r="H2" t="s">
        <v>415</v>
      </c>
      <c r="I2" t="s">
        <v>415</v>
      </c>
      <c r="J2" t="s">
        <v>415</v>
      </c>
      <c r="K2" t="s">
        <v>415</v>
      </c>
      <c r="L2" t="s">
        <v>415</v>
      </c>
      <c r="M2" t="s">
        <v>415</v>
      </c>
      <c r="N2" t="s">
        <v>415</v>
      </c>
      <c r="O2" t="s">
        <v>5</v>
      </c>
      <c r="P2" t="s">
        <v>5</v>
      </c>
      <c r="Q2" t="s">
        <v>417</v>
      </c>
      <c r="R2" t="s">
        <v>418</v>
      </c>
    </row>
    <row r="3" spans="1:18">
      <c r="A3" s="28">
        <v>15</v>
      </c>
      <c r="B3" s="28">
        <v>4</v>
      </c>
      <c r="C3" t="s">
        <v>278</v>
      </c>
      <c r="D3" s="7">
        <v>10.833333333333334</v>
      </c>
      <c r="E3" t="s">
        <v>279</v>
      </c>
      <c r="F3" s="33">
        <v>14.833333333333334</v>
      </c>
      <c r="G3" t="s">
        <v>99</v>
      </c>
      <c r="H3" s="32">
        <v>458</v>
      </c>
      <c r="I3" s="32">
        <v>1843</v>
      </c>
      <c r="J3" s="32">
        <v>2345</v>
      </c>
      <c r="K3" s="32">
        <v>266</v>
      </c>
      <c r="L3" s="32">
        <v>1760</v>
      </c>
      <c r="M3" s="32">
        <v>1746</v>
      </c>
      <c r="N3" s="32">
        <v>8418</v>
      </c>
      <c r="O3">
        <v>19</v>
      </c>
      <c r="P3">
        <v>3</v>
      </c>
      <c r="Q3" s="31">
        <v>1491</v>
      </c>
      <c r="R3" s="30">
        <v>8.3699999999999992</v>
      </c>
    </row>
    <row r="4" spans="1:18">
      <c r="A4" s="28">
        <v>15</v>
      </c>
      <c r="B4" s="28">
        <v>5</v>
      </c>
      <c r="C4" t="s">
        <v>280</v>
      </c>
      <c r="D4" s="7">
        <v>13.416666666666666</v>
      </c>
      <c r="E4" t="s">
        <v>281</v>
      </c>
      <c r="F4" s="33">
        <v>17.5</v>
      </c>
      <c r="G4" t="s">
        <v>99</v>
      </c>
      <c r="H4" s="32">
        <v>458</v>
      </c>
      <c r="I4" s="32">
        <v>2310</v>
      </c>
      <c r="J4" s="32">
        <v>2347</v>
      </c>
      <c r="K4" s="32">
        <v>284</v>
      </c>
      <c r="L4" s="32">
        <v>1760</v>
      </c>
      <c r="M4" s="32">
        <v>2190</v>
      </c>
      <c r="N4" s="32">
        <v>9349</v>
      </c>
      <c r="O4">
        <v>24</v>
      </c>
      <c r="P4">
        <v>4</v>
      </c>
      <c r="Q4" s="31">
        <v>1869</v>
      </c>
      <c r="R4" s="30">
        <v>5</v>
      </c>
    </row>
    <row r="5" spans="1:18">
      <c r="A5" s="28">
        <v>15</v>
      </c>
      <c r="B5" s="28">
        <v>6</v>
      </c>
      <c r="C5" t="s">
        <v>282</v>
      </c>
      <c r="D5" s="7">
        <v>16.166666666666668</v>
      </c>
      <c r="E5" t="s">
        <v>283</v>
      </c>
      <c r="F5" s="33">
        <v>20.166666666666668</v>
      </c>
      <c r="G5" t="s">
        <v>99</v>
      </c>
      <c r="H5" s="32">
        <v>458</v>
      </c>
      <c r="I5" s="32">
        <v>2778</v>
      </c>
      <c r="J5" s="32">
        <v>2358</v>
      </c>
      <c r="K5" s="32">
        <v>303</v>
      </c>
      <c r="L5" s="32">
        <v>1760</v>
      </c>
      <c r="M5" s="32">
        <v>2190</v>
      </c>
      <c r="N5" s="32">
        <v>9847</v>
      </c>
      <c r="O5">
        <v>29</v>
      </c>
      <c r="P5">
        <v>5</v>
      </c>
      <c r="Q5" s="31">
        <v>2248</v>
      </c>
      <c r="R5" s="30">
        <v>4.38</v>
      </c>
    </row>
    <row r="6" spans="1:18">
      <c r="A6" s="28">
        <v>15</v>
      </c>
      <c r="B6" s="28">
        <v>7</v>
      </c>
      <c r="C6" t="s">
        <v>284</v>
      </c>
      <c r="D6" s="7">
        <v>18.75</v>
      </c>
      <c r="E6" t="s">
        <v>285</v>
      </c>
      <c r="F6" s="33">
        <v>22.833333333333332</v>
      </c>
      <c r="G6" t="s">
        <v>99</v>
      </c>
      <c r="H6" s="32">
        <v>458</v>
      </c>
      <c r="I6" s="32">
        <v>3246</v>
      </c>
      <c r="J6" s="32">
        <v>2375</v>
      </c>
      <c r="K6" s="32">
        <v>321</v>
      </c>
      <c r="L6" s="32">
        <v>1760</v>
      </c>
      <c r="M6" s="32">
        <v>2190</v>
      </c>
      <c r="N6" s="32">
        <v>10350</v>
      </c>
      <c r="O6">
        <v>34</v>
      </c>
      <c r="P6">
        <v>6</v>
      </c>
      <c r="Q6" s="31">
        <v>2626</v>
      </c>
      <c r="R6" s="30">
        <v>3.94</v>
      </c>
    </row>
    <row r="7" spans="1:18">
      <c r="A7" s="28">
        <v>18</v>
      </c>
      <c r="B7" s="28">
        <v>4</v>
      </c>
      <c r="C7" t="s">
        <v>278</v>
      </c>
      <c r="D7" s="7">
        <v>10.833333333333334</v>
      </c>
      <c r="E7" t="s">
        <v>299</v>
      </c>
      <c r="F7" s="33">
        <v>15.666666666666666</v>
      </c>
      <c r="G7" t="s">
        <v>99</v>
      </c>
      <c r="H7" s="32">
        <v>607</v>
      </c>
      <c r="I7" s="32">
        <v>2232</v>
      </c>
      <c r="J7" s="32">
        <v>2917</v>
      </c>
      <c r="K7" s="32">
        <v>265</v>
      </c>
      <c r="L7" s="32">
        <v>1934</v>
      </c>
      <c r="M7" s="32">
        <v>1746</v>
      </c>
      <c r="N7" s="32">
        <v>9702</v>
      </c>
      <c r="O7">
        <v>23</v>
      </c>
      <c r="P7">
        <v>3</v>
      </c>
      <c r="Q7" s="31">
        <v>2140</v>
      </c>
      <c r="R7" s="30">
        <v>6.43</v>
      </c>
    </row>
    <row r="8" spans="1:18">
      <c r="A8" s="28">
        <v>18</v>
      </c>
      <c r="B8" s="28">
        <v>5</v>
      </c>
      <c r="C8" t="s">
        <v>280</v>
      </c>
      <c r="D8" s="7">
        <v>13.416666666666666</v>
      </c>
      <c r="E8" t="s">
        <v>300</v>
      </c>
      <c r="F8" s="33">
        <v>18.333333333333332</v>
      </c>
      <c r="G8" t="s">
        <v>99</v>
      </c>
      <c r="H8" s="32">
        <v>607</v>
      </c>
      <c r="I8" s="32">
        <v>2791</v>
      </c>
      <c r="J8" s="32">
        <v>2913</v>
      </c>
      <c r="K8" s="32">
        <v>284</v>
      </c>
      <c r="L8" s="32">
        <v>1934</v>
      </c>
      <c r="M8" s="32">
        <v>2190</v>
      </c>
      <c r="N8" s="32">
        <v>10720</v>
      </c>
      <c r="O8">
        <v>29</v>
      </c>
      <c r="P8">
        <v>4</v>
      </c>
      <c r="Q8" s="31">
        <v>2685</v>
      </c>
      <c r="R8" s="30">
        <v>3.99</v>
      </c>
    </row>
    <row r="9" spans="1:18">
      <c r="A9" s="28">
        <v>18</v>
      </c>
      <c r="B9" s="28">
        <v>6</v>
      </c>
      <c r="C9" t="s">
        <v>282</v>
      </c>
      <c r="D9" s="7">
        <v>16.166666666666668</v>
      </c>
      <c r="E9" t="s">
        <v>301</v>
      </c>
      <c r="F9" s="33">
        <v>21</v>
      </c>
      <c r="G9" t="s">
        <v>99</v>
      </c>
      <c r="H9" s="32">
        <v>607</v>
      </c>
      <c r="I9" s="32">
        <v>3353</v>
      </c>
      <c r="J9" s="32">
        <v>2921</v>
      </c>
      <c r="K9" s="32">
        <v>302</v>
      </c>
      <c r="L9" s="32">
        <v>1934</v>
      </c>
      <c r="M9" s="32">
        <v>2190</v>
      </c>
      <c r="N9" s="32">
        <v>11308</v>
      </c>
      <c r="O9">
        <v>35</v>
      </c>
      <c r="P9">
        <v>5</v>
      </c>
      <c r="Q9" s="31">
        <v>3230</v>
      </c>
      <c r="R9" s="30">
        <v>3.5</v>
      </c>
    </row>
    <row r="10" spans="1:18">
      <c r="A10" s="28">
        <v>18</v>
      </c>
      <c r="B10" s="28">
        <v>7</v>
      </c>
      <c r="C10" t="s">
        <v>284</v>
      </c>
      <c r="D10" s="7">
        <v>18.75</v>
      </c>
      <c r="E10" t="s">
        <v>302</v>
      </c>
      <c r="F10" s="33">
        <v>23.666666666666668</v>
      </c>
      <c r="G10" t="s">
        <v>99</v>
      </c>
      <c r="H10" s="32">
        <v>607</v>
      </c>
      <c r="I10" s="32">
        <v>3915</v>
      </c>
      <c r="J10" s="32">
        <v>2936</v>
      </c>
      <c r="K10" s="32">
        <v>321</v>
      </c>
      <c r="L10" s="32">
        <v>1934</v>
      </c>
      <c r="M10" s="32">
        <v>2190</v>
      </c>
      <c r="N10" s="32">
        <v>11903</v>
      </c>
      <c r="O10">
        <v>41</v>
      </c>
      <c r="P10">
        <v>6</v>
      </c>
      <c r="Q10" s="31">
        <v>3775</v>
      </c>
      <c r="R10" s="30">
        <v>3.15</v>
      </c>
    </row>
    <row r="11" spans="1:18">
      <c r="A11" s="28">
        <v>18</v>
      </c>
      <c r="B11" s="28">
        <v>8</v>
      </c>
      <c r="C11" t="s">
        <v>303</v>
      </c>
      <c r="D11" s="7">
        <v>21.5</v>
      </c>
      <c r="E11" t="s">
        <v>304</v>
      </c>
      <c r="F11" s="33">
        <v>26.333333333333332</v>
      </c>
      <c r="G11" t="s">
        <v>99</v>
      </c>
      <c r="H11" s="32">
        <v>607</v>
      </c>
      <c r="I11" s="32">
        <v>7445</v>
      </c>
      <c r="J11" s="32">
        <v>2953</v>
      </c>
      <c r="K11" s="32">
        <v>339</v>
      </c>
      <c r="L11" s="32">
        <v>1934</v>
      </c>
      <c r="M11" s="32">
        <v>2190</v>
      </c>
      <c r="N11" s="32">
        <v>15469</v>
      </c>
      <c r="O11">
        <v>47</v>
      </c>
      <c r="P11">
        <v>7</v>
      </c>
      <c r="Q11" s="31">
        <v>4320</v>
      </c>
      <c r="R11" s="30">
        <v>3.58</v>
      </c>
    </row>
    <row r="12" spans="1:18">
      <c r="A12" s="28">
        <v>18</v>
      </c>
      <c r="B12" s="28">
        <v>9</v>
      </c>
      <c r="C12" t="s">
        <v>305</v>
      </c>
      <c r="D12" s="7">
        <v>24.166666666666668</v>
      </c>
      <c r="E12" t="s">
        <v>306</v>
      </c>
      <c r="F12" s="33">
        <v>29</v>
      </c>
      <c r="G12" t="s">
        <v>99</v>
      </c>
      <c r="H12" s="32">
        <v>607</v>
      </c>
      <c r="I12" s="32">
        <v>8387</v>
      </c>
      <c r="J12" s="32">
        <v>2973</v>
      </c>
      <c r="K12" s="32">
        <v>357</v>
      </c>
      <c r="L12" s="32">
        <v>1934</v>
      </c>
      <c r="M12" s="32">
        <v>2930</v>
      </c>
      <c r="N12" s="32">
        <v>17189</v>
      </c>
      <c r="O12">
        <v>53</v>
      </c>
      <c r="P12">
        <v>8</v>
      </c>
      <c r="Q12" s="31">
        <v>4865</v>
      </c>
      <c r="R12" s="30">
        <v>3.53</v>
      </c>
    </row>
    <row r="13" spans="1:18">
      <c r="A13" s="28">
        <v>18</v>
      </c>
      <c r="B13" s="28">
        <v>10</v>
      </c>
      <c r="C13" t="s">
        <v>307</v>
      </c>
      <c r="D13" s="7">
        <v>26.75</v>
      </c>
      <c r="E13" t="s">
        <v>308</v>
      </c>
      <c r="F13" s="33">
        <v>31.666666666666668</v>
      </c>
      <c r="G13" t="s">
        <v>99</v>
      </c>
      <c r="H13" s="32">
        <v>607</v>
      </c>
      <c r="I13" s="32">
        <v>9329</v>
      </c>
      <c r="J13" s="32">
        <v>2994</v>
      </c>
      <c r="K13" s="32">
        <v>376</v>
      </c>
      <c r="L13" s="32">
        <v>1934</v>
      </c>
      <c r="M13" s="32">
        <v>2930</v>
      </c>
      <c r="N13" s="32">
        <v>18170</v>
      </c>
      <c r="O13">
        <v>59</v>
      </c>
      <c r="P13">
        <v>9</v>
      </c>
      <c r="Q13" s="31">
        <v>5410</v>
      </c>
      <c r="R13" s="30">
        <v>3.36</v>
      </c>
    </row>
    <row r="14" spans="1:18">
      <c r="A14" s="28">
        <v>18</v>
      </c>
      <c r="B14" s="28">
        <v>11</v>
      </c>
      <c r="C14" t="s">
        <v>309</v>
      </c>
      <c r="D14" s="7">
        <v>29.5</v>
      </c>
      <c r="E14" t="s">
        <v>312</v>
      </c>
      <c r="F14" s="33">
        <v>34.333333333333336</v>
      </c>
      <c r="G14" t="s">
        <v>99</v>
      </c>
      <c r="H14" s="32">
        <v>776</v>
      </c>
      <c r="I14" s="32">
        <v>10271</v>
      </c>
      <c r="J14" s="32">
        <v>3016</v>
      </c>
      <c r="K14" s="32">
        <v>394</v>
      </c>
      <c r="L14" s="32">
        <v>1934</v>
      </c>
      <c r="M14" s="32">
        <v>2930</v>
      </c>
      <c r="N14" s="32">
        <v>19321</v>
      </c>
      <c r="O14">
        <v>65</v>
      </c>
      <c r="P14">
        <v>10</v>
      </c>
      <c r="Q14" s="31">
        <v>5955</v>
      </c>
      <c r="R14" s="30">
        <v>3.24</v>
      </c>
    </row>
    <row r="15" spans="1:18">
      <c r="A15" s="28">
        <v>18</v>
      </c>
      <c r="B15" s="28">
        <v>12</v>
      </c>
      <c r="C15" t="s">
        <v>310</v>
      </c>
      <c r="D15" s="7">
        <v>32.166666666666664</v>
      </c>
      <c r="E15" t="s">
        <v>311</v>
      </c>
      <c r="F15" s="33">
        <v>37</v>
      </c>
      <c r="G15" t="s">
        <v>99</v>
      </c>
      <c r="H15" s="32">
        <v>776</v>
      </c>
      <c r="I15" s="32">
        <v>11213</v>
      </c>
      <c r="J15" s="32">
        <v>3039</v>
      </c>
      <c r="K15" s="32">
        <v>413</v>
      </c>
      <c r="L15" s="32">
        <v>1934</v>
      </c>
      <c r="M15" s="32">
        <v>2930</v>
      </c>
      <c r="N15" s="32">
        <v>20304</v>
      </c>
      <c r="O15">
        <v>71</v>
      </c>
      <c r="P15">
        <v>11</v>
      </c>
      <c r="Q15" s="31">
        <v>6500</v>
      </c>
      <c r="R15" s="30">
        <v>3.12</v>
      </c>
    </row>
    <row r="16" spans="1:18">
      <c r="A16" s="28">
        <v>21</v>
      </c>
      <c r="B16" s="28">
        <v>5</v>
      </c>
      <c r="C16" t="s">
        <v>280</v>
      </c>
      <c r="D16" s="5">
        <v>13.416666666666666</v>
      </c>
      <c r="E16" t="s">
        <v>429</v>
      </c>
      <c r="F16" s="33">
        <v>19.166666666666668</v>
      </c>
      <c r="G16" t="s">
        <v>99</v>
      </c>
      <c r="H16" s="32">
        <v>775</v>
      </c>
      <c r="I16" s="34">
        <v>3273</v>
      </c>
      <c r="J16" s="32">
        <v>3558</v>
      </c>
      <c r="K16" s="32">
        <v>284</v>
      </c>
      <c r="L16" s="32">
        <v>2112</v>
      </c>
      <c r="M16" s="32">
        <v>2190</v>
      </c>
      <c r="N16" s="32">
        <v>12191</v>
      </c>
      <c r="O16">
        <v>34</v>
      </c>
      <c r="P16">
        <v>4</v>
      </c>
      <c r="Q16" s="31">
        <v>3646</v>
      </c>
      <c r="R16" s="30">
        <v>3.34</v>
      </c>
    </row>
    <row r="17" spans="1:18">
      <c r="A17" s="28">
        <v>21</v>
      </c>
      <c r="B17" s="28">
        <v>6</v>
      </c>
      <c r="C17" t="s">
        <v>282</v>
      </c>
      <c r="D17" s="5">
        <v>16.166666666666668</v>
      </c>
      <c r="E17" t="s">
        <v>430</v>
      </c>
      <c r="F17" s="33">
        <v>21.833333333333332</v>
      </c>
      <c r="G17" t="s">
        <v>99</v>
      </c>
      <c r="H17" s="32">
        <v>775</v>
      </c>
      <c r="I17" s="34">
        <v>3927</v>
      </c>
      <c r="J17" s="32">
        <v>3562</v>
      </c>
      <c r="K17" s="32">
        <v>302</v>
      </c>
      <c r="L17" s="32">
        <v>2112</v>
      </c>
      <c r="M17" s="32">
        <v>2190</v>
      </c>
      <c r="N17" s="32">
        <v>12869</v>
      </c>
      <c r="O17">
        <v>41</v>
      </c>
      <c r="P17">
        <v>5</v>
      </c>
      <c r="Q17" s="31">
        <v>4388</v>
      </c>
      <c r="R17" s="30">
        <v>2.93</v>
      </c>
    </row>
    <row r="18" spans="1:18">
      <c r="A18" s="28">
        <v>21</v>
      </c>
      <c r="B18" s="28">
        <v>7</v>
      </c>
      <c r="C18" t="s">
        <v>284</v>
      </c>
      <c r="D18" s="5">
        <v>18.75</v>
      </c>
      <c r="E18" t="s">
        <v>431</v>
      </c>
      <c r="F18" s="33">
        <v>24.5</v>
      </c>
      <c r="G18" t="s">
        <v>99</v>
      </c>
      <c r="H18" s="32">
        <v>775</v>
      </c>
      <c r="I18" s="34">
        <v>4583</v>
      </c>
      <c r="J18" s="32">
        <v>3574</v>
      </c>
      <c r="K18" s="32">
        <v>320</v>
      </c>
      <c r="L18" s="32">
        <v>2112</v>
      </c>
      <c r="M18" s="32">
        <v>2190</v>
      </c>
      <c r="N18" s="32">
        <v>13554</v>
      </c>
      <c r="O18">
        <v>48</v>
      </c>
      <c r="P18">
        <v>6</v>
      </c>
      <c r="Q18" s="31">
        <v>5129</v>
      </c>
      <c r="R18" s="30">
        <v>2.64</v>
      </c>
    </row>
    <row r="19" spans="1:18">
      <c r="A19" s="28">
        <v>21</v>
      </c>
      <c r="B19" s="28">
        <v>8</v>
      </c>
      <c r="C19" t="s">
        <v>303</v>
      </c>
      <c r="D19" s="5">
        <v>21.5</v>
      </c>
      <c r="E19" t="s">
        <v>432</v>
      </c>
      <c r="F19" s="33">
        <v>27.166666666666668</v>
      </c>
      <c r="G19" t="s">
        <v>99</v>
      </c>
      <c r="H19" s="32">
        <v>775</v>
      </c>
      <c r="I19" s="34">
        <v>8712</v>
      </c>
      <c r="J19" s="32">
        <v>3590</v>
      </c>
      <c r="K19" s="32">
        <v>339</v>
      </c>
      <c r="L19" s="32">
        <v>2112</v>
      </c>
      <c r="M19" s="32">
        <v>2190</v>
      </c>
      <c r="N19" s="32">
        <v>17718</v>
      </c>
      <c r="O19">
        <v>55</v>
      </c>
      <c r="P19">
        <v>7</v>
      </c>
      <c r="Q19" s="31">
        <v>5871</v>
      </c>
      <c r="R19" s="30">
        <v>3.02</v>
      </c>
    </row>
    <row r="20" spans="1:18">
      <c r="A20" s="28">
        <v>21</v>
      </c>
      <c r="B20" s="28">
        <v>9</v>
      </c>
      <c r="C20" t="s">
        <v>305</v>
      </c>
      <c r="D20" s="5">
        <v>24.166666666666668</v>
      </c>
      <c r="E20" t="s">
        <v>433</v>
      </c>
      <c r="F20" s="33">
        <v>29.833333333333332</v>
      </c>
      <c r="G20" t="s">
        <v>99</v>
      </c>
      <c r="H20" s="32">
        <v>775</v>
      </c>
      <c r="I20" s="34">
        <v>9811</v>
      </c>
      <c r="J20" s="32">
        <v>3608</v>
      </c>
      <c r="K20" s="32">
        <v>357</v>
      </c>
      <c r="L20" s="32">
        <v>2112</v>
      </c>
      <c r="M20" s="32">
        <v>2930</v>
      </c>
      <c r="N20" s="32">
        <v>19593</v>
      </c>
      <c r="O20">
        <v>62</v>
      </c>
      <c r="P20">
        <v>8</v>
      </c>
      <c r="Q20" s="31">
        <v>6613</v>
      </c>
      <c r="R20" s="30">
        <v>2.96</v>
      </c>
    </row>
    <row r="21" spans="1:18">
      <c r="A21" s="28">
        <v>21</v>
      </c>
      <c r="B21" s="28">
        <v>10</v>
      </c>
      <c r="C21" t="s">
        <v>307</v>
      </c>
      <c r="D21" s="5">
        <v>26.75</v>
      </c>
      <c r="E21" t="s">
        <v>434</v>
      </c>
      <c r="F21" s="33">
        <v>32.5</v>
      </c>
      <c r="G21" t="s">
        <v>99</v>
      </c>
      <c r="H21" s="32">
        <v>775</v>
      </c>
      <c r="I21" s="34">
        <v>10910</v>
      </c>
      <c r="J21" s="32">
        <v>3628</v>
      </c>
      <c r="K21" s="32">
        <v>376</v>
      </c>
      <c r="L21" s="32">
        <v>2112</v>
      </c>
      <c r="M21" s="32">
        <v>2930</v>
      </c>
      <c r="N21" s="32">
        <v>20731</v>
      </c>
      <c r="O21">
        <v>69</v>
      </c>
      <c r="P21">
        <v>9</v>
      </c>
      <c r="Q21" s="31">
        <v>7355</v>
      </c>
      <c r="R21" s="30">
        <v>2.82</v>
      </c>
    </row>
    <row r="22" spans="1:18">
      <c r="A22" s="28">
        <v>21</v>
      </c>
      <c r="B22" s="28">
        <v>11</v>
      </c>
      <c r="C22" t="s">
        <v>309</v>
      </c>
      <c r="D22" s="5">
        <v>29.5</v>
      </c>
      <c r="E22" t="s">
        <v>435</v>
      </c>
      <c r="F22" s="33">
        <v>35.166666666666664</v>
      </c>
      <c r="G22" t="s">
        <v>99</v>
      </c>
      <c r="H22" s="32">
        <v>977</v>
      </c>
      <c r="I22" s="34">
        <v>12009</v>
      </c>
      <c r="J22" s="32">
        <v>3650</v>
      </c>
      <c r="K22" s="32">
        <v>394</v>
      </c>
      <c r="L22" s="32">
        <v>2112</v>
      </c>
      <c r="M22" s="32">
        <v>2930</v>
      </c>
      <c r="N22" s="32">
        <v>22071</v>
      </c>
      <c r="O22">
        <v>76</v>
      </c>
      <c r="P22">
        <v>10</v>
      </c>
      <c r="Q22" s="31">
        <v>8097</v>
      </c>
      <c r="R22" s="30">
        <v>2.73</v>
      </c>
    </row>
    <row r="23" spans="1:18">
      <c r="A23" s="28">
        <v>21</v>
      </c>
      <c r="B23" s="28">
        <v>12</v>
      </c>
      <c r="C23" t="s">
        <v>310</v>
      </c>
      <c r="D23" s="5">
        <v>32.166666666666664</v>
      </c>
      <c r="E23" t="s">
        <v>436</v>
      </c>
      <c r="F23" s="33">
        <v>37.833333333333336</v>
      </c>
      <c r="G23" t="s">
        <v>99</v>
      </c>
      <c r="H23" s="32">
        <v>977</v>
      </c>
      <c r="I23" s="34">
        <v>13108</v>
      </c>
      <c r="J23" s="32">
        <v>3672</v>
      </c>
      <c r="K23" s="32">
        <v>412</v>
      </c>
      <c r="L23" s="32">
        <v>2112</v>
      </c>
      <c r="M23" s="32">
        <v>2930</v>
      </c>
      <c r="N23" s="32">
        <v>23211</v>
      </c>
      <c r="O23">
        <v>83</v>
      </c>
      <c r="P23">
        <v>11</v>
      </c>
      <c r="Q23" s="31">
        <v>8839</v>
      </c>
      <c r="R23" s="30">
        <v>2.63</v>
      </c>
    </row>
    <row r="24" spans="1:18">
      <c r="A24" s="28">
        <v>24</v>
      </c>
      <c r="B24" s="28">
        <v>5</v>
      </c>
      <c r="C24" t="s">
        <v>280</v>
      </c>
      <c r="D24" s="7">
        <v>13.416666666666666</v>
      </c>
      <c r="E24" t="s">
        <v>313</v>
      </c>
      <c r="F24" s="33">
        <v>20.083333333333332</v>
      </c>
      <c r="G24" t="s">
        <v>99</v>
      </c>
      <c r="H24" s="32">
        <v>960</v>
      </c>
      <c r="I24" s="32">
        <v>3754</v>
      </c>
      <c r="J24" s="32">
        <v>4280</v>
      </c>
      <c r="K24" s="32">
        <v>284</v>
      </c>
      <c r="L24" s="32">
        <v>2294</v>
      </c>
      <c r="M24" s="32">
        <v>2190</v>
      </c>
      <c r="N24" s="32">
        <v>13763</v>
      </c>
      <c r="O24">
        <v>39</v>
      </c>
      <c r="P24">
        <v>4</v>
      </c>
      <c r="Q24" s="31">
        <v>4780</v>
      </c>
      <c r="R24" s="30">
        <v>2.88</v>
      </c>
    </row>
    <row r="25" spans="1:18">
      <c r="A25" s="28">
        <v>24</v>
      </c>
      <c r="B25" s="28">
        <v>6</v>
      </c>
      <c r="C25" t="s">
        <v>282</v>
      </c>
      <c r="D25" s="7">
        <v>16.166666666666668</v>
      </c>
      <c r="E25" t="s">
        <v>314</v>
      </c>
      <c r="F25" s="33">
        <v>22.75</v>
      </c>
      <c r="G25" t="s">
        <v>99</v>
      </c>
      <c r="H25" s="32">
        <v>960</v>
      </c>
      <c r="I25" s="32">
        <v>4502</v>
      </c>
      <c r="J25" s="32">
        <v>4281</v>
      </c>
      <c r="K25" s="32">
        <v>302</v>
      </c>
      <c r="L25" s="32">
        <v>2294</v>
      </c>
      <c r="M25" s="32">
        <v>2190</v>
      </c>
      <c r="N25" s="32">
        <v>14530</v>
      </c>
      <c r="O25">
        <v>47</v>
      </c>
      <c r="P25">
        <v>5</v>
      </c>
      <c r="Q25" s="31">
        <v>5749</v>
      </c>
      <c r="R25" s="30">
        <v>2.5299999999999998</v>
      </c>
    </row>
    <row r="26" spans="1:18">
      <c r="A26" s="28">
        <v>24</v>
      </c>
      <c r="B26" s="28">
        <v>7</v>
      </c>
      <c r="C26" t="s">
        <v>284</v>
      </c>
      <c r="D26" s="7">
        <v>18.75</v>
      </c>
      <c r="E26" t="s">
        <v>315</v>
      </c>
      <c r="F26" s="33">
        <v>25.416666666666668</v>
      </c>
      <c r="G26" t="s">
        <v>99</v>
      </c>
      <c r="H26" s="32">
        <v>960</v>
      </c>
      <c r="I26" s="32">
        <v>5251</v>
      </c>
      <c r="J26" s="32">
        <v>4291</v>
      </c>
      <c r="K26" s="32">
        <v>321</v>
      </c>
      <c r="L26" s="32">
        <v>2294</v>
      </c>
      <c r="M26" s="32">
        <v>2190</v>
      </c>
      <c r="N26" s="32">
        <v>15307</v>
      </c>
      <c r="O26">
        <v>55</v>
      </c>
      <c r="P26">
        <v>6</v>
      </c>
      <c r="Q26" s="31">
        <v>6718</v>
      </c>
      <c r="R26" s="30">
        <v>2.2799999999999998</v>
      </c>
    </row>
    <row r="27" spans="1:18">
      <c r="A27" s="28">
        <v>24</v>
      </c>
      <c r="B27" s="28">
        <v>8</v>
      </c>
      <c r="C27" t="s">
        <v>303</v>
      </c>
      <c r="D27" s="7">
        <v>21.5</v>
      </c>
      <c r="E27" t="s">
        <v>316</v>
      </c>
      <c r="F27" s="33">
        <v>28.083333333333332</v>
      </c>
      <c r="G27" t="s">
        <v>99</v>
      </c>
      <c r="H27" s="32">
        <v>960</v>
      </c>
      <c r="I27" s="32">
        <v>9980</v>
      </c>
      <c r="J27" s="32">
        <v>4305</v>
      </c>
      <c r="K27" s="32">
        <v>339</v>
      </c>
      <c r="L27" s="32">
        <v>2294</v>
      </c>
      <c r="M27" s="32">
        <v>2190</v>
      </c>
      <c r="N27" s="32">
        <v>20068</v>
      </c>
      <c r="O27">
        <v>63</v>
      </c>
      <c r="P27">
        <v>7</v>
      </c>
      <c r="Q27" s="31">
        <v>7687</v>
      </c>
      <c r="R27" s="30">
        <v>2.61</v>
      </c>
    </row>
    <row r="28" spans="1:18">
      <c r="A28" s="28">
        <v>24</v>
      </c>
      <c r="B28" s="28">
        <v>9</v>
      </c>
      <c r="C28" t="s">
        <v>305</v>
      </c>
      <c r="D28" s="7">
        <v>24.166666666666668</v>
      </c>
      <c r="E28" t="s">
        <v>317</v>
      </c>
      <c r="F28" s="33">
        <v>30.75</v>
      </c>
      <c r="G28" t="s">
        <v>99</v>
      </c>
      <c r="H28" s="32">
        <v>960</v>
      </c>
      <c r="I28" s="32">
        <v>11235</v>
      </c>
      <c r="J28" s="32">
        <v>4322</v>
      </c>
      <c r="K28" s="32">
        <v>358</v>
      </c>
      <c r="L28" s="32">
        <v>2294</v>
      </c>
      <c r="M28" s="32">
        <v>2930</v>
      </c>
      <c r="N28" s="32">
        <v>22099</v>
      </c>
      <c r="O28">
        <v>71</v>
      </c>
      <c r="P28">
        <v>8</v>
      </c>
      <c r="Q28" s="31">
        <v>8656</v>
      </c>
      <c r="R28" s="30">
        <v>2.5499999999999998</v>
      </c>
    </row>
    <row r="29" spans="1:18">
      <c r="A29" s="28">
        <v>24</v>
      </c>
      <c r="B29" s="28">
        <v>10</v>
      </c>
      <c r="C29" t="s">
        <v>307</v>
      </c>
      <c r="D29" s="7">
        <v>26.75</v>
      </c>
      <c r="E29" t="s">
        <v>318</v>
      </c>
      <c r="F29" s="33">
        <v>33.416666666666664</v>
      </c>
      <c r="G29" t="s">
        <v>99</v>
      </c>
      <c r="H29" s="32">
        <v>960</v>
      </c>
      <c r="I29" s="32">
        <v>12491</v>
      </c>
      <c r="J29" s="32">
        <v>4341</v>
      </c>
      <c r="K29" s="32">
        <v>376</v>
      </c>
      <c r="L29" s="32">
        <v>2294</v>
      </c>
      <c r="M29" s="32">
        <v>2930</v>
      </c>
      <c r="N29" s="32">
        <v>23392</v>
      </c>
      <c r="O29">
        <v>79</v>
      </c>
      <c r="P29">
        <v>9</v>
      </c>
      <c r="Q29" s="31">
        <v>9625</v>
      </c>
      <c r="R29" s="30">
        <v>2.4300000000000002</v>
      </c>
    </row>
    <row r="30" spans="1:18">
      <c r="A30" s="28">
        <v>24</v>
      </c>
      <c r="B30" s="28">
        <v>11</v>
      </c>
      <c r="C30" t="s">
        <v>309</v>
      </c>
      <c r="D30" s="7">
        <v>29.5</v>
      </c>
      <c r="E30" t="s">
        <v>319</v>
      </c>
      <c r="F30" s="33">
        <v>36.083333333333336</v>
      </c>
      <c r="G30" t="s">
        <v>99</v>
      </c>
      <c r="H30" s="32">
        <v>1196</v>
      </c>
      <c r="I30" s="32">
        <v>13747</v>
      </c>
      <c r="J30" s="32">
        <v>4361</v>
      </c>
      <c r="K30" s="32">
        <v>394</v>
      </c>
      <c r="L30" s="32">
        <v>2294</v>
      </c>
      <c r="M30" s="32">
        <v>2930</v>
      </c>
      <c r="N30" s="32">
        <v>24923</v>
      </c>
      <c r="O30">
        <v>87</v>
      </c>
      <c r="P30">
        <v>10</v>
      </c>
      <c r="Q30" s="31">
        <v>10594</v>
      </c>
      <c r="R30" s="30">
        <v>2.35</v>
      </c>
    </row>
    <row r="31" spans="1:18">
      <c r="A31" s="28">
        <v>24</v>
      </c>
      <c r="B31" s="28">
        <v>12</v>
      </c>
      <c r="C31" t="s">
        <v>310</v>
      </c>
      <c r="D31" s="7">
        <v>32.166666666666664</v>
      </c>
      <c r="E31" t="s">
        <v>320</v>
      </c>
      <c r="F31" s="33">
        <v>38.75</v>
      </c>
      <c r="G31" t="s">
        <v>99</v>
      </c>
      <c r="H31" s="32">
        <v>1196</v>
      </c>
      <c r="I31" s="32">
        <v>15003</v>
      </c>
      <c r="J31" s="32">
        <v>4383</v>
      </c>
      <c r="K31" s="32">
        <v>413</v>
      </c>
      <c r="L31" s="32">
        <v>2294</v>
      </c>
      <c r="M31" s="32">
        <v>2930</v>
      </c>
      <c r="N31" s="32">
        <v>26219</v>
      </c>
      <c r="O31">
        <v>95</v>
      </c>
      <c r="P31">
        <v>11</v>
      </c>
      <c r="Q31" s="31">
        <v>11563</v>
      </c>
      <c r="R31" s="30">
        <v>2.27</v>
      </c>
    </row>
    <row r="32" spans="1:18">
      <c r="A32" s="28">
        <v>27</v>
      </c>
      <c r="B32" s="28">
        <v>5</v>
      </c>
      <c r="C32" t="s">
        <v>280</v>
      </c>
      <c r="D32" s="7">
        <v>13.416666666666666</v>
      </c>
      <c r="E32" t="s">
        <v>321</v>
      </c>
      <c r="F32" s="33">
        <v>20.916666666666668</v>
      </c>
      <c r="G32" t="s">
        <v>99</v>
      </c>
      <c r="H32" s="32">
        <v>1164</v>
      </c>
      <c r="I32" s="32">
        <v>4235</v>
      </c>
      <c r="J32" s="32">
        <v>5080</v>
      </c>
      <c r="K32" s="32">
        <v>284</v>
      </c>
      <c r="L32" s="32">
        <v>2479</v>
      </c>
      <c r="M32" s="32">
        <v>2190</v>
      </c>
      <c r="N32" s="32">
        <v>15432</v>
      </c>
      <c r="O32">
        <v>44</v>
      </c>
      <c r="P32">
        <v>4</v>
      </c>
      <c r="Q32" s="31">
        <v>6035</v>
      </c>
      <c r="R32" s="30">
        <v>2.56</v>
      </c>
    </row>
    <row r="33" spans="1:18">
      <c r="A33" s="28">
        <v>27</v>
      </c>
      <c r="B33" s="28">
        <v>6</v>
      </c>
      <c r="C33" t="s">
        <v>282</v>
      </c>
      <c r="D33" s="7">
        <v>16.166666666666668</v>
      </c>
      <c r="E33" t="s">
        <v>322</v>
      </c>
      <c r="F33" s="33">
        <v>23.583333333333332</v>
      </c>
      <c r="G33" t="s">
        <v>99</v>
      </c>
      <c r="H33" s="32">
        <v>1164</v>
      </c>
      <c r="I33" s="32">
        <v>5077</v>
      </c>
      <c r="J33" s="32">
        <v>5077</v>
      </c>
      <c r="K33" s="32">
        <v>302</v>
      </c>
      <c r="L33" s="32">
        <v>2479</v>
      </c>
      <c r="M33" s="32">
        <v>2190</v>
      </c>
      <c r="N33" s="32">
        <v>16290</v>
      </c>
      <c r="O33">
        <v>53</v>
      </c>
      <c r="P33">
        <v>5</v>
      </c>
      <c r="Q33" s="31">
        <v>7261</v>
      </c>
      <c r="R33" s="30">
        <v>2.2400000000000002</v>
      </c>
    </row>
    <row r="34" spans="1:18">
      <c r="A34" s="28">
        <v>27</v>
      </c>
      <c r="B34" s="28">
        <v>7</v>
      </c>
      <c r="C34" t="s">
        <v>284</v>
      </c>
      <c r="D34" s="7">
        <v>18.75</v>
      </c>
      <c r="E34" t="s">
        <v>323</v>
      </c>
      <c r="F34" s="33">
        <v>26.25</v>
      </c>
      <c r="G34" t="s">
        <v>99</v>
      </c>
      <c r="H34" s="32">
        <v>1164</v>
      </c>
      <c r="I34" s="32">
        <v>5920</v>
      </c>
      <c r="J34" s="32">
        <v>5084</v>
      </c>
      <c r="K34" s="32">
        <v>321</v>
      </c>
      <c r="L34" s="32">
        <v>2479</v>
      </c>
      <c r="M34" s="32">
        <v>2190</v>
      </c>
      <c r="N34" s="32">
        <v>17158</v>
      </c>
      <c r="O34">
        <v>62</v>
      </c>
      <c r="P34">
        <v>6</v>
      </c>
      <c r="Q34" s="31">
        <v>8488</v>
      </c>
      <c r="R34" s="30">
        <v>2.02</v>
      </c>
    </row>
    <row r="35" spans="1:18">
      <c r="A35" s="28">
        <v>27</v>
      </c>
      <c r="B35" s="28">
        <v>8</v>
      </c>
      <c r="C35" t="s">
        <v>303</v>
      </c>
      <c r="D35" s="7">
        <v>21.5</v>
      </c>
      <c r="E35" t="s">
        <v>324</v>
      </c>
      <c r="F35" s="33">
        <v>28.916666666666668</v>
      </c>
      <c r="G35" t="s">
        <v>99</v>
      </c>
      <c r="H35" s="32">
        <v>1164</v>
      </c>
      <c r="I35" s="32">
        <v>11247</v>
      </c>
      <c r="J35" s="32">
        <v>5096</v>
      </c>
      <c r="K35" s="32">
        <v>339</v>
      </c>
      <c r="L35" s="32">
        <v>2479</v>
      </c>
      <c r="M35" s="32">
        <v>2190</v>
      </c>
      <c r="N35" s="32">
        <v>22516</v>
      </c>
      <c r="O35">
        <v>71</v>
      </c>
      <c r="P35">
        <v>7</v>
      </c>
      <c r="Q35" s="31">
        <v>9714</v>
      </c>
      <c r="R35" s="30">
        <v>2.3199999999999998</v>
      </c>
    </row>
    <row r="36" spans="1:18">
      <c r="A36" s="28">
        <v>27</v>
      </c>
      <c r="B36" s="28">
        <v>9</v>
      </c>
      <c r="C36" t="s">
        <v>305</v>
      </c>
      <c r="D36" s="7">
        <v>24.166666666666668</v>
      </c>
      <c r="E36" t="s">
        <v>325</v>
      </c>
      <c r="F36" s="33">
        <v>31.583333333333332</v>
      </c>
      <c r="G36" t="s">
        <v>99</v>
      </c>
      <c r="H36" s="32">
        <v>1164</v>
      </c>
      <c r="I36" s="32">
        <v>12659</v>
      </c>
      <c r="J36" s="32">
        <v>5112</v>
      </c>
      <c r="K36" s="32">
        <v>357</v>
      </c>
      <c r="L36" s="32">
        <v>2479</v>
      </c>
      <c r="M36" s="32">
        <v>2930</v>
      </c>
      <c r="N36" s="32">
        <v>24702</v>
      </c>
      <c r="O36">
        <v>80</v>
      </c>
      <c r="P36">
        <v>8</v>
      </c>
      <c r="Q36" s="31">
        <v>10940</v>
      </c>
      <c r="R36" s="30">
        <v>2.2599999999999998</v>
      </c>
    </row>
    <row r="37" spans="1:18">
      <c r="A37" s="28">
        <v>27</v>
      </c>
      <c r="B37" s="28">
        <v>10</v>
      </c>
      <c r="C37" t="s">
        <v>307</v>
      </c>
      <c r="D37" s="7">
        <v>26.75</v>
      </c>
      <c r="E37" t="s">
        <v>326</v>
      </c>
      <c r="F37" s="33">
        <v>34.25</v>
      </c>
      <c r="G37" t="s">
        <v>99</v>
      </c>
      <c r="H37" s="32">
        <v>1164</v>
      </c>
      <c r="I37" s="32">
        <v>14072</v>
      </c>
      <c r="J37" s="32">
        <v>5130</v>
      </c>
      <c r="K37" s="32">
        <v>376</v>
      </c>
      <c r="L37" s="32">
        <v>2479</v>
      </c>
      <c r="M37" s="32">
        <v>2930</v>
      </c>
      <c r="N37" s="32">
        <v>26152</v>
      </c>
      <c r="O37">
        <v>89</v>
      </c>
      <c r="P37">
        <v>9</v>
      </c>
      <c r="Q37" s="31">
        <v>12167</v>
      </c>
      <c r="R37" s="30">
        <v>2.15</v>
      </c>
    </row>
    <row r="38" spans="1:18">
      <c r="A38" s="28">
        <v>27</v>
      </c>
      <c r="B38" s="28">
        <v>11</v>
      </c>
      <c r="C38" t="s">
        <v>309</v>
      </c>
      <c r="D38" s="7">
        <v>29.5</v>
      </c>
      <c r="E38" t="s">
        <v>327</v>
      </c>
      <c r="F38" s="33">
        <v>36.916666666666664</v>
      </c>
      <c r="G38" t="s">
        <v>99</v>
      </c>
      <c r="H38" s="32">
        <v>1433</v>
      </c>
      <c r="I38" s="32">
        <v>15485</v>
      </c>
      <c r="J38" s="32">
        <v>5150</v>
      </c>
      <c r="K38" s="32">
        <v>394</v>
      </c>
      <c r="L38" s="32">
        <v>2479</v>
      </c>
      <c r="M38" s="32">
        <v>2930</v>
      </c>
      <c r="N38" s="32">
        <v>27872</v>
      </c>
      <c r="O38">
        <v>98</v>
      </c>
      <c r="P38">
        <v>10</v>
      </c>
      <c r="Q38" s="31">
        <v>13393</v>
      </c>
      <c r="R38" s="30">
        <v>2.08</v>
      </c>
    </row>
    <row r="39" spans="1:18">
      <c r="A39" s="28">
        <v>27</v>
      </c>
      <c r="B39" s="28">
        <v>12</v>
      </c>
      <c r="C39" t="s">
        <v>310</v>
      </c>
      <c r="D39" s="7">
        <v>32.166666666666664</v>
      </c>
      <c r="E39" t="s">
        <v>328</v>
      </c>
      <c r="F39" s="33">
        <v>39.583333333333336</v>
      </c>
      <c r="G39" t="s">
        <v>99</v>
      </c>
      <c r="H39" s="32">
        <v>1433</v>
      </c>
      <c r="I39" s="32">
        <v>16898</v>
      </c>
      <c r="J39" s="32">
        <v>5171</v>
      </c>
      <c r="K39" s="32">
        <v>413</v>
      </c>
      <c r="L39" s="32">
        <v>2479</v>
      </c>
      <c r="M39" s="32">
        <v>2930</v>
      </c>
      <c r="N39" s="32">
        <v>29324</v>
      </c>
      <c r="O39">
        <v>107</v>
      </c>
      <c r="P39">
        <v>11</v>
      </c>
      <c r="Q39" s="31">
        <v>14619</v>
      </c>
      <c r="R39" s="30">
        <v>2.0099999999999998</v>
      </c>
    </row>
    <row r="40" spans="1:18">
      <c r="A40" s="28">
        <v>30</v>
      </c>
      <c r="B40" s="28">
        <v>5</v>
      </c>
      <c r="C40" t="s">
        <v>280</v>
      </c>
      <c r="D40" s="7">
        <v>13.416666666666666</v>
      </c>
      <c r="E40" t="s">
        <v>329</v>
      </c>
      <c r="F40" s="33">
        <v>21.75</v>
      </c>
      <c r="G40" t="s">
        <v>99</v>
      </c>
      <c r="H40" s="32">
        <v>1672</v>
      </c>
      <c r="I40" s="32">
        <v>4716</v>
      </c>
      <c r="J40" s="32">
        <v>5957</v>
      </c>
      <c r="K40" s="32">
        <v>284</v>
      </c>
      <c r="L40" s="32">
        <v>2668</v>
      </c>
      <c r="M40" s="32">
        <v>2190</v>
      </c>
      <c r="N40" s="32">
        <v>17486</v>
      </c>
      <c r="O40">
        <v>49</v>
      </c>
      <c r="P40">
        <v>4</v>
      </c>
      <c r="Q40" s="31">
        <v>7432</v>
      </c>
      <c r="R40" s="30">
        <v>2.35</v>
      </c>
    </row>
    <row r="41" spans="1:18">
      <c r="A41" s="28">
        <v>30</v>
      </c>
      <c r="B41" s="28">
        <v>6</v>
      </c>
      <c r="C41" t="s">
        <v>282</v>
      </c>
      <c r="D41" s="7">
        <v>16.166666666666668</v>
      </c>
      <c r="E41" t="s">
        <v>330</v>
      </c>
      <c r="F41" s="33">
        <v>24.416666666666668</v>
      </c>
      <c r="G41" t="s">
        <v>99</v>
      </c>
      <c r="H41" s="32">
        <v>1672</v>
      </c>
      <c r="I41" s="32">
        <v>5651</v>
      </c>
      <c r="J41" s="32">
        <v>5950</v>
      </c>
      <c r="K41" s="32">
        <v>302</v>
      </c>
      <c r="L41" s="32">
        <v>2668</v>
      </c>
      <c r="M41" s="32">
        <v>2190</v>
      </c>
      <c r="N41" s="32">
        <v>18433</v>
      </c>
      <c r="O41">
        <v>59</v>
      </c>
      <c r="P41">
        <v>5</v>
      </c>
      <c r="Q41" s="31">
        <v>8946</v>
      </c>
      <c r="R41" s="30">
        <v>2.06</v>
      </c>
    </row>
    <row r="42" spans="1:18">
      <c r="A42" s="28">
        <v>30</v>
      </c>
      <c r="B42" s="28">
        <v>7</v>
      </c>
      <c r="C42" t="s">
        <v>284</v>
      </c>
      <c r="D42" s="7">
        <v>18.75</v>
      </c>
      <c r="E42" t="s">
        <v>331</v>
      </c>
      <c r="F42" s="33">
        <v>27.083333333333332</v>
      </c>
      <c r="G42" t="s">
        <v>99</v>
      </c>
      <c r="H42" s="32">
        <v>1672</v>
      </c>
      <c r="I42" s="32">
        <v>6588</v>
      </c>
      <c r="J42" s="32">
        <v>5955</v>
      </c>
      <c r="K42" s="32">
        <v>320</v>
      </c>
      <c r="L42" s="32">
        <v>2668</v>
      </c>
      <c r="M42" s="32">
        <v>2190</v>
      </c>
      <c r="N42" s="32">
        <v>19393</v>
      </c>
      <c r="O42">
        <v>69</v>
      </c>
      <c r="P42">
        <v>6</v>
      </c>
      <c r="Q42" s="31">
        <v>10460</v>
      </c>
      <c r="R42" s="30">
        <v>1.85</v>
      </c>
    </row>
    <row r="43" spans="1:18">
      <c r="A43" s="28">
        <v>30</v>
      </c>
      <c r="B43" s="28">
        <v>8</v>
      </c>
      <c r="C43" t="s">
        <v>303</v>
      </c>
      <c r="D43" s="7">
        <v>21.5</v>
      </c>
      <c r="E43" t="s">
        <v>332</v>
      </c>
      <c r="F43" s="33">
        <v>29.75</v>
      </c>
      <c r="G43" t="s">
        <v>99</v>
      </c>
      <c r="H43" s="32">
        <v>1672</v>
      </c>
      <c r="I43" s="32">
        <v>12514</v>
      </c>
      <c r="J43" s="32">
        <v>5965</v>
      </c>
      <c r="K43" s="32">
        <v>339</v>
      </c>
      <c r="L43" s="32">
        <v>2668</v>
      </c>
      <c r="M43" s="32">
        <v>2190</v>
      </c>
      <c r="N43" s="32">
        <v>25348</v>
      </c>
      <c r="O43">
        <v>79</v>
      </c>
      <c r="P43">
        <v>7</v>
      </c>
      <c r="Q43" s="31">
        <v>11974</v>
      </c>
      <c r="R43" s="30">
        <v>2.12</v>
      </c>
    </row>
    <row r="44" spans="1:18">
      <c r="A44" s="28">
        <v>30</v>
      </c>
      <c r="B44" s="28">
        <v>9</v>
      </c>
      <c r="C44" t="s">
        <v>305</v>
      </c>
      <c r="D44" s="7">
        <v>24.166666666666668</v>
      </c>
      <c r="E44" t="s">
        <v>333</v>
      </c>
      <c r="F44" s="33">
        <v>32.416666666666664</v>
      </c>
      <c r="G44" t="s">
        <v>99</v>
      </c>
      <c r="H44" s="32">
        <v>1672</v>
      </c>
      <c r="I44" s="32">
        <v>14083</v>
      </c>
      <c r="J44" s="32">
        <v>5980</v>
      </c>
      <c r="K44" s="32">
        <v>357</v>
      </c>
      <c r="L44" s="32">
        <v>2668</v>
      </c>
      <c r="M44" s="32">
        <v>2930</v>
      </c>
      <c r="N44" s="32">
        <v>27690</v>
      </c>
      <c r="O44">
        <v>89</v>
      </c>
      <c r="P44">
        <v>8</v>
      </c>
      <c r="Q44" s="31">
        <v>13488</v>
      </c>
      <c r="R44" s="30">
        <v>2.0499999999999998</v>
      </c>
    </row>
    <row r="45" spans="1:18">
      <c r="A45" s="28">
        <v>30</v>
      </c>
      <c r="B45" s="28">
        <v>10</v>
      </c>
      <c r="C45" t="s">
        <v>307</v>
      </c>
      <c r="D45" s="7">
        <v>26.75</v>
      </c>
      <c r="E45" t="s">
        <v>334</v>
      </c>
      <c r="F45" s="33">
        <v>35.083333333333336</v>
      </c>
      <c r="G45" t="s">
        <v>99</v>
      </c>
      <c r="H45" s="32">
        <v>1672</v>
      </c>
      <c r="I45" s="32">
        <v>15653</v>
      </c>
      <c r="J45" s="32">
        <v>5997</v>
      </c>
      <c r="K45" s="32">
        <v>376</v>
      </c>
      <c r="L45" s="32">
        <v>2668</v>
      </c>
      <c r="M45" s="32">
        <v>2930</v>
      </c>
      <c r="N45" s="32">
        <v>29296</v>
      </c>
      <c r="O45">
        <v>99</v>
      </c>
      <c r="P45">
        <v>9</v>
      </c>
      <c r="Q45" s="31">
        <v>15002</v>
      </c>
      <c r="R45" s="30">
        <v>1.95</v>
      </c>
    </row>
    <row r="46" spans="1:18">
      <c r="A46" s="28">
        <v>30</v>
      </c>
      <c r="B46" s="28">
        <v>11</v>
      </c>
      <c r="C46" t="s">
        <v>309</v>
      </c>
      <c r="D46" s="7">
        <v>29.5</v>
      </c>
      <c r="E46" t="s">
        <v>335</v>
      </c>
      <c r="F46" s="33">
        <v>37.75</v>
      </c>
      <c r="G46" t="s">
        <v>99</v>
      </c>
      <c r="H46" s="32">
        <v>2043</v>
      </c>
      <c r="I46" s="32">
        <v>17223</v>
      </c>
      <c r="J46" s="32">
        <v>6016</v>
      </c>
      <c r="K46" s="32">
        <v>394</v>
      </c>
      <c r="L46" s="32">
        <v>2668</v>
      </c>
      <c r="M46" s="32">
        <v>2930</v>
      </c>
      <c r="N46" s="32">
        <v>31274</v>
      </c>
      <c r="O46">
        <v>109</v>
      </c>
      <c r="P46">
        <v>10</v>
      </c>
      <c r="Q46" s="31">
        <v>16516</v>
      </c>
      <c r="R46" s="30">
        <v>1.89</v>
      </c>
    </row>
    <row r="47" spans="1:18">
      <c r="A47" s="28">
        <v>30</v>
      </c>
      <c r="B47" s="28">
        <v>12</v>
      </c>
      <c r="C47" t="s">
        <v>310</v>
      </c>
      <c r="D47" s="7">
        <v>32.166666666666664</v>
      </c>
      <c r="E47" t="s">
        <v>336</v>
      </c>
      <c r="F47" s="33">
        <v>40.416666666666664</v>
      </c>
      <c r="G47" t="s">
        <v>99</v>
      </c>
      <c r="H47" s="32">
        <v>2043</v>
      </c>
      <c r="I47" s="32">
        <v>18793</v>
      </c>
      <c r="J47" s="32">
        <v>6036</v>
      </c>
      <c r="K47" s="32">
        <v>412</v>
      </c>
      <c r="L47" s="32">
        <v>2668</v>
      </c>
      <c r="M47" s="32">
        <v>2930</v>
      </c>
      <c r="N47" s="32">
        <v>32882</v>
      </c>
      <c r="O47">
        <v>119</v>
      </c>
      <c r="P47">
        <v>11</v>
      </c>
      <c r="Q47" s="31">
        <v>18030</v>
      </c>
      <c r="R47" s="30">
        <v>1.82</v>
      </c>
    </row>
    <row r="48" spans="1:18">
      <c r="A48" s="28">
        <v>30</v>
      </c>
      <c r="B48" s="28">
        <v>13</v>
      </c>
      <c r="C48" t="s">
        <v>337</v>
      </c>
      <c r="D48" s="7">
        <v>34.833333333333336</v>
      </c>
      <c r="E48" t="s">
        <v>338</v>
      </c>
      <c r="F48" s="33">
        <v>43.083333333333336</v>
      </c>
      <c r="G48" t="s">
        <v>99</v>
      </c>
      <c r="H48" s="32">
        <v>2043</v>
      </c>
      <c r="I48" s="32">
        <v>20363</v>
      </c>
      <c r="J48" s="32">
        <v>6058</v>
      </c>
      <c r="K48" s="32">
        <v>431</v>
      </c>
      <c r="L48" s="32">
        <v>2668</v>
      </c>
      <c r="M48" s="32">
        <v>4060</v>
      </c>
      <c r="N48" s="32">
        <v>35622</v>
      </c>
      <c r="O48">
        <v>129</v>
      </c>
      <c r="P48">
        <v>12</v>
      </c>
      <c r="Q48" s="31">
        <v>19544</v>
      </c>
      <c r="R48" s="30">
        <v>1.82</v>
      </c>
    </row>
    <row r="49" spans="1:19">
      <c r="A49" s="28">
        <v>30</v>
      </c>
      <c r="B49" s="28">
        <v>14</v>
      </c>
      <c r="C49" t="s">
        <v>339</v>
      </c>
      <c r="D49" s="7">
        <v>37.416666666666664</v>
      </c>
      <c r="E49" t="s">
        <v>340</v>
      </c>
      <c r="F49" s="33">
        <v>45.75</v>
      </c>
      <c r="G49" t="s">
        <v>99</v>
      </c>
      <c r="H49" s="32">
        <v>2160</v>
      </c>
      <c r="I49" s="32">
        <v>21933</v>
      </c>
      <c r="J49" s="32">
        <v>6080</v>
      </c>
      <c r="K49" s="32">
        <v>449</v>
      </c>
      <c r="L49" s="32">
        <v>2668</v>
      </c>
      <c r="M49" s="32">
        <v>4060</v>
      </c>
      <c r="N49" s="32">
        <v>37350</v>
      </c>
      <c r="O49">
        <v>139</v>
      </c>
      <c r="P49">
        <v>13</v>
      </c>
      <c r="Q49" s="31">
        <v>21058</v>
      </c>
      <c r="R49" s="30">
        <v>1.77</v>
      </c>
    </row>
    <row r="50" spans="1:19">
      <c r="A50" s="28">
        <v>30</v>
      </c>
      <c r="B50" s="28">
        <v>15</v>
      </c>
      <c r="C50" t="s">
        <v>341</v>
      </c>
      <c r="D50" s="7">
        <v>40.166666666666664</v>
      </c>
      <c r="E50" t="s">
        <v>342</v>
      </c>
      <c r="F50" s="33">
        <v>48.416666666666664</v>
      </c>
      <c r="G50" t="s">
        <v>99</v>
      </c>
      <c r="H50" s="32">
        <v>2160</v>
      </c>
      <c r="I50" s="32">
        <v>23504</v>
      </c>
      <c r="J50" s="32">
        <v>6102</v>
      </c>
      <c r="K50" s="32">
        <v>468</v>
      </c>
      <c r="L50" s="32">
        <v>2668</v>
      </c>
      <c r="M50" s="32">
        <v>4060</v>
      </c>
      <c r="N50" s="32">
        <v>38962</v>
      </c>
      <c r="O50">
        <v>149</v>
      </c>
      <c r="P50">
        <v>14</v>
      </c>
      <c r="Q50" s="31">
        <v>22572</v>
      </c>
      <c r="R50" s="30">
        <v>1.73</v>
      </c>
    </row>
    <row r="51" spans="1:19">
      <c r="A51" s="28">
        <v>33</v>
      </c>
      <c r="B51" s="28">
        <v>5</v>
      </c>
      <c r="C51" t="s">
        <v>280</v>
      </c>
      <c r="D51" s="5">
        <v>13.416666666666666</v>
      </c>
      <c r="E51" t="s">
        <v>438</v>
      </c>
      <c r="F51" s="33">
        <v>23</v>
      </c>
      <c r="G51" t="s">
        <v>99</v>
      </c>
      <c r="H51" s="35">
        <v>1943</v>
      </c>
      <c r="I51" s="32">
        <v>5268</v>
      </c>
      <c r="J51" s="34">
        <v>6735</v>
      </c>
      <c r="K51" s="32">
        <v>286</v>
      </c>
      <c r="L51" s="32">
        <v>2861</v>
      </c>
      <c r="M51" s="32">
        <v>2190</v>
      </c>
      <c r="N51" s="32">
        <v>19283</v>
      </c>
      <c r="O51">
        <v>55</v>
      </c>
      <c r="P51">
        <v>5</v>
      </c>
      <c r="Q51" s="31">
        <v>9256</v>
      </c>
      <c r="R51" s="30">
        <v>2.08</v>
      </c>
      <c r="S51" s="30"/>
    </row>
    <row r="52" spans="1:19">
      <c r="A52" s="28">
        <v>33</v>
      </c>
      <c r="B52" s="28">
        <v>6</v>
      </c>
      <c r="C52" t="s">
        <v>282</v>
      </c>
      <c r="D52" s="5">
        <v>16.166666666666668</v>
      </c>
      <c r="E52" t="s">
        <v>439</v>
      </c>
      <c r="F52" s="33">
        <v>25.666666666666668</v>
      </c>
      <c r="G52" t="s">
        <v>99</v>
      </c>
      <c r="H52" s="35">
        <v>1943</v>
      </c>
      <c r="I52" s="32">
        <v>6301</v>
      </c>
      <c r="J52" s="34">
        <v>6761</v>
      </c>
      <c r="K52" s="32">
        <v>305</v>
      </c>
      <c r="L52" s="32">
        <v>2861</v>
      </c>
      <c r="M52" s="32">
        <v>2190</v>
      </c>
      <c r="N52" s="32">
        <v>20360</v>
      </c>
      <c r="O52">
        <v>66</v>
      </c>
      <c r="P52">
        <v>6</v>
      </c>
      <c r="Q52" s="31">
        <v>11088</v>
      </c>
      <c r="R52" s="30">
        <v>1.84</v>
      </c>
    </row>
    <row r="53" spans="1:19">
      <c r="A53" s="28">
        <v>33</v>
      </c>
      <c r="B53" s="28">
        <v>7</v>
      </c>
      <c r="C53" t="s">
        <v>284</v>
      </c>
      <c r="D53" s="5">
        <v>18.75</v>
      </c>
      <c r="E53" t="s">
        <v>440</v>
      </c>
      <c r="F53" s="33">
        <v>28.333333333333332</v>
      </c>
      <c r="G53" t="s">
        <v>99</v>
      </c>
      <c r="H53" s="35">
        <v>1943</v>
      </c>
      <c r="I53" s="32">
        <v>12197</v>
      </c>
      <c r="J53" s="34">
        <v>6787</v>
      </c>
      <c r="K53" s="32">
        <v>323</v>
      </c>
      <c r="L53" s="32">
        <v>2861</v>
      </c>
      <c r="M53" s="32">
        <v>2190</v>
      </c>
      <c r="N53" s="32">
        <v>26301</v>
      </c>
      <c r="O53">
        <v>77</v>
      </c>
      <c r="P53">
        <v>7</v>
      </c>
      <c r="Q53" s="31">
        <v>12920</v>
      </c>
      <c r="R53" s="30">
        <v>2.04</v>
      </c>
    </row>
    <row r="54" spans="1:19">
      <c r="A54" s="28">
        <v>33</v>
      </c>
      <c r="B54" s="28">
        <v>8</v>
      </c>
      <c r="C54" t="s">
        <v>303</v>
      </c>
      <c r="D54" s="5">
        <v>21.5</v>
      </c>
      <c r="E54" t="s">
        <v>441</v>
      </c>
      <c r="F54" s="33">
        <v>31</v>
      </c>
      <c r="G54" t="s">
        <v>99</v>
      </c>
      <c r="H54" s="35">
        <v>1943</v>
      </c>
      <c r="I54" s="32">
        <v>14083</v>
      </c>
      <c r="J54" s="34">
        <v>6822</v>
      </c>
      <c r="K54" s="32">
        <v>341</v>
      </c>
      <c r="L54" s="32">
        <v>2861</v>
      </c>
      <c r="M54" s="32">
        <v>2930</v>
      </c>
      <c r="N54" s="32">
        <v>28980</v>
      </c>
      <c r="O54">
        <v>89</v>
      </c>
      <c r="P54">
        <v>8</v>
      </c>
      <c r="Q54" s="31">
        <v>14752</v>
      </c>
      <c r="R54" s="30">
        <v>1.96</v>
      </c>
    </row>
    <row r="55" spans="1:19">
      <c r="A55" s="28">
        <v>33</v>
      </c>
      <c r="B55" s="28">
        <v>9</v>
      </c>
      <c r="C55" t="s">
        <v>305</v>
      </c>
      <c r="D55" s="5">
        <v>24.166666666666668</v>
      </c>
      <c r="E55" t="s">
        <v>442</v>
      </c>
      <c r="F55" s="33">
        <v>33.666666666666664</v>
      </c>
      <c r="G55" t="s">
        <v>99</v>
      </c>
      <c r="H55" s="35">
        <v>1943</v>
      </c>
      <c r="I55" s="32">
        <v>15811</v>
      </c>
      <c r="J55" s="34">
        <v>6847</v>
      </c>
      <c r="K55" s="32">
        <v>360</v>
      </c>
      <c r="L55" s="32">
        <v>2861</v>
      </c>
      <c r="M55" s="32">
        <v>2930</v>
      </c>
      <c r="N55" s="32">
        <v>30752</v>
      </c>
      <c r="O55">
        <v>100</v>
      </c>
      <c r="P55">
        <v>9</v>
      </c>
      <c r="Q55" s="31">
        <v>16584</v>
      </c>
      <c r="R55" s="30">
        <v>1.85</v>
      </c>
    </row>
    <row r="56" spans="1:19">
      <c r="A56" s="28">
        <v>33</v>
      </c>
      <c r="B56" s="28">
        <v>10</v>
      </c>
      <c r="C56" t="s">
        <v>307</v>
      </c>
      <c r="D56" s="5">
        <v>26.75</v>
      </c>
      <c r="E56" t="s">
        <v>443</v>
      </c>
      <c r="F56" s="33">
        <v>36.333333333333336</v>
      </c>
      <c r="G56" t="s">
        <v>99</v>
      </c>
      <c r="H56" s="35">
        <v>2357</v>
      </c>
      <c r="I56" s="32">
        <v>17539</v>
      </c>
      <c r="J56" s="34">
        <v>6873</v>
      </c>
      <c r="K56" s="32">
        <v>378</v>
      </c>
      <c r="L56" s="32">
        <v>2861</v>
      </c>
      <c r="M56" s="32">
        <v>2930</v>
      </c>
      <c r="N56" s="32">
        <v>32937</v>
      </c>
      <c r="O56">
        <v>111</v>
      </c>
      <c r="P56">
        <v>10</v>
      </c>
      <c r="Q56" s="31">
        <v>18416</v>
      </c>
      <c r="R56" s="30">
        <v>1.79</v>
      </c>
    </row>
    <row r="57" spans="1:19">
      <c r="A57" s="28">
        <v>33</v>
      </c>
      <c r="B57" s="28">
        <v>11</v>
      </c>
      <c r="C57" t="s">
        <v>309</v>
      </c>
      <c r="D57" s="5">
        <v>29.5</v>
      </c>
      <c r="E57" t="s">
        <v>444</v>
      </c>
      <c r="F57" s="33">
        <v>39</v>
      </c>
      <c r="G57" t="s">
        <v>99</v>
      </c>
      <c r="H57" s="35">
        <v>2357</v>
      </c>
      <c r="I57" s="32">
        <v>19267</v>
      </c>
      <c r="J57" s="34">
        <v>6898</v>
      </c>
      <c r="K57" s="32">
        <v>397</v>
      </c>
      <c r="L57" s="32">
        <v>2861</v>
      </c>
      <c r="M57" s="32">
        <v>2930</v>
      </c>
      <c r="N57" s="32">
        <v>34709</v>
      </c>
      <c r="O57">
        <v>122</v>
      </c>
      <c r="P57">
        <v>11</v>
      </c>
      <c r="Q57" s="31">
        <v>20248</v>
      </c>
      <c r="R57" s="30">
        <v>1.71</v>
      </c>
    </row>
    <row r="58" spans="1:19">
      <c r="A58" s="28">
        <v>33</v>
      </c>
      <c r="B58" s="28">
        <v>12</v>
      </c>
      <c r="C58" t="s">
        <v>310</v>
      </c>
      <c r="D58" s="5">
        <v>32.166666666666664</v>
      </c>
      <c r="E58" t="s">
        <v>445</v>
      </c>
      <c r="F58" s="33">
        <v>41.666666666666664</v>
      </c>
      <c r="G58" t="s">
        <v>99</v>
      </c>
      <c r="H58" s="35">
        <v>2357</v>
      </c>
      <c r="I58" s="32">
        <v>20994</v>
      </c>
      <c r="J58" s="34">
        <v>6924</v>
      </c>
      <c r="K58" s="32">
        <v>415</v>
      </c>
      <c r="L58" s="32">
        <v>2861</v>
      </c>
      <c r="M58" s="32">
        <v>4060</v>
      </c>
      <c r="N58" s="32">
        <v>37611</v>
      </c>
      <c r="O58">
        <v>133</v>
      </c>
      <c r="P58">
        <v>12</v>
      </c>
      <c r="Q58" s="31">
        <v>22080</v>
      </c>
      <c r="R58" s="30">
        <v>1.7</v>
      </c>
    </row>
    <row r="59" spans="1:19">
      <c r="A59" s="28">
        <v>33</v>
      </c>
      <c r="B59" s="28">
        <v>13</v>
      </c>
      <c r="C59" t="s">
        <v>337</v>
      </c>
      <c r="D59" s="5">
        <v>34.083333333333336</v>
      </c>
      <c r="E59" t="s">
        <v>446</v>
      </c>
      <c r="F59" s="33">
        <v>44.333333333333336</v>
      </c>
      <c r="G59" t="s">
        <v>99</v>
      </c>
      <c r="H59" s="35">
        <v>2488</v>
      </c>
      <c r="I59" s="32">
        <v>22722</v>
      </c>
      <c r="J59" s="34">
        <v>6949</v>
      </c>
      <c r="K59" s="32">
        <v>433</v>
      </c>
      <c r="L59" s="32">
        <v>2861</v>
      </c>
      <c r="M59" s="32">
        <v>4060</v>
      </c>
      <c r="N59" s="32">
        <v>39514</v>
      </c>
      <c r="O59">
        <v>144</v>
      </c>
      <c r="P59">
        <v>13</v>
      </c>
      <c r="Q59" s="31">
        <v>23912</v>
      </c>
      <c r="R59" s="30">
        <v>1.65</v>
      </c>
    </row>
    <row r="60" spans="1:19">
      <c r="A60" s="28">
        <v>33</v>
      </c>
      <c r="B60" s="28">
        <v>14</v>
      </c>
      <c r="C60" t="s">
        <v>339</v>
      </c>
      <c r="D60" s="5">
        <v>37.416666666666664</v>
      </c>
      <c r="E60" t="s">
        <v>447</v>
      </c>
      <c r="F60" s="33">
        <v>47</v>
      </c>
      <c r="G60" t="s">
        <v>99</v>
      </c>
      <c r="H60" s="35">
        <v>2488</v>
      </c>
      <c r="I60" s="32">
        <v>24450</v>
      </c>
      <c r="J60" s="34">
        <v>6975</v>
      </c>
      <c r="K60" s="32">
        <v>452</v>
      </c>
      <c r="L60" s="32">
        <v>2861</v>
      </c>
      <c r="M60" s="32">
        <v>4060</v>
      </c>
      <c r="N60" s="32">
        <v>41286</v>
      </c>
      <c r="O60">
        <v>155</v>
      </c>
      <c r="P60">
        <v>14</v>
      </c>
      <c r="Q60" s="31">
        <v>25744</v>
      </c>
      <c r="R60" s="30">
        <v>1.6</v>
      </c>
    </row>
    <row r="61" spans="1:19">
      <c r="A61" s="28">
        <v>33</v>
      </c>
      <c r="B61" s="28">
        <v>15</v>
      </c>
      <c r="C61" t="s">
        <v>341</v>
      </c>
      <c r="D61" s="5">
        <v>40.166666666666664</v>
      </c>
      <c r="E61" t="s">
        <v>448</v>
      </c>
      <c r="F61" s="33">
        <v>49.666666666666664</v>
      </c>
      <c r="G61" t="s">
        <v>99</v>
      </c>
      <c r="H61" s="35">
        <v>2488</v>
      </c>
      <c r="I61" s="32">
        <v>26178</v>
      </c>
      <c r="J61" s="34">
        <v>7001</v>
      </c>
      <c r="K61" s="32">
        <v>470</v>
      </c>
      <c r="L61" s="32">
        <v>2861</v>
      </c>
      <c r="M61" s="32">
        <v>4060</v>
      </c>
      <c r="N61" s="32">
        <v>43058</v>
      </c>
      <c r="O61">
        <v>166</v>
      </c>
      <c r="P61">
        <v>15</v>
      </c>
      <c r="Q61" s="31">
        <v>27576</v>
      </c>
      <c r="R61" s="30">
        <v>1.56</v>
      </c>
    </row>
    <row r="62" spans="1:19">
      <c r="A62" s="28">
        <v>36</v>
      </c>
      <c r="B62" s="28">
        <v>5</v>
      </c>
      <c r="C62" t="s">
        <v>280</v>
      </c>
      <c r="D62" s="7">
        <v>13.416666666666666</v>
      </c>
      <c r="E62" t="s">
        <v>355</v>
      </c>
      <c r="F62" s="33">
        <v>23.833333333333332</v>
      </c>
      <c r="G62" t="s">
        <v>99</v>
      </c>
      <c r="H62" s="32">
        <v>2233</v>
      </c>
      <c r="I62" s="32">
        <v>5747</v>
      </c>
      <c r="J62" s="32">
        <v>7749</v>
      </c>
      <c r="K62" s="32">
        <v>286</v>
      </c>
      <c r="L62" s="32">
        <v>3057</v>
      </c>
      <c r="M62" s="32">
        <v>2190</v>
      </c>
      <c r="N62" s="32">
        <v>21261</v>
      </c>
      <c r="O62">
        <v>60</v>
      </c>
      <c r="P62">
        <v>5</v>
      </c>
      <c r="Q62" s="31">
        <v>10989</v>
      </c>
      <c r="R62" s="30">
        <v>1.93</v>
      </c>
    </row>
    <row r="63" spans="1:19">
      <c r="A63" s="28">
        <v>36</v>
      </c>
      <c r="B63" s="28">
        <v>6</v>
      </c>
      <c r="C63" t="s">
        <v>282</v>
      </c>
      <c r="D63" s="7">
        <v>16.166666666666668</v>
      </c>
      <c r="E63" t="s">
        <v>356</v>
      </c>
      <c r="F63" s="33">
        <v>26.5</v>
      </c>
      <c r="G63" t="s">
        <v>99</v>
      </c>
      <c r="H63" s="32">
        <v>2233</v>
      </c>
      <c r="I63" s="32">
        <v>6874</v>
      </c>
      <c r="J63" s="32">
        <v>7775</v>
      </c>
      <c r="K63" s="32">
        <v>304</v>
      </c>
      <c r="L63" s="32">
        <v>3057</v>
      </c>
      <c r="M63" s="32">
        <v>2190</v>
      </c>
      <c r="N63" s="32">
        <v>22433</v>
      </c>
      <c r="O63">
        <v>72</v>
      </c>
      <c r="P63">
        <v>6</v>
      </c>
      <c r="Q63" s="31">
        <v>13169</v>
      </c>
      <c r="R63" s="30">
        <v>1.7</v>
      </c>
    </row>
    <row r="64" spans="1:19">
      <c r="A64" s="28">
        <v>36</v>
      </c>
      <c r="B64" s="28">
        <v>7</v>
      </c>
      <c r="C64" t="s">
        <v>284</v>
      </c>
      <c r="D64" s="7">
        <v>18.75</v>
      </c>
      <c r="E64" t="s">
        <v>357</v>
      </c>
      <c r="F64" s="33">
        <v>29.166666666666668</v>
      </c>
      <c r="G64" t="s">
        <v>99</v>
      </c>
      <c r="H64" s="32">
        <v>2233</v>
      </c>
      <c r="I64" s="32">
        <v>13306</v>
      </c>
      <c r="J64" s="32">
        <v>7801</v>
      </c>
      <c r="K64" s="32">
        <v>323</v>
      </c>
      <c r="L64" s="32">
        <v>3057</v>
      </c>
      <c r="M64" s="32">
        <v>2190</v>
      </c>
      <c r="N64" s="32">
        <v>28909</v>
      </c>
      <c r="O64">
        <v>84</v>
      </c>
      <c r="P64">
        <v>7</v>
      </c>
      <c r="Q64" s="31">
        <v>15349</v>
      </c>
      <c r="R64" s="30">
        <v>1.88</v>
      </c>
    </row>
    <row r="65" spans="1:18">
      <c r="A65" s="28">
        <v>36</v>
      </c>
      <c r="B65" s="28">
        <v>8</v>
      </c>
      <c r="C65" t="s">
        <v>303</v>
      </c>
      <c r="D65" s="7">
        <v>21.5</v>
      </c>
      <c r="E65" t="s">
        <v>358</v>
      </c>
      <c r="F65" s="33">
        <v>31.833333333333332</v>
      </c>
      <c r="G65" t="s">
        <v>99</v>
      </c>
      <c r="H65" s="32">
        <v>2233</v>
      </c>
      <c r="I65" s="32">
        <v>15191</v>
      </c>
      <c r="J65" s="32">
        <v>7827</v>
      </c>
      <c r="K65" s="32">
        <v>341</v>
      </c>
      <c r="L65" s="32">
        <v>3057</v>
      </c>
      <c r="M65" s="32">
        <v>2930</v>
      </c>
      <c r="N65" s="32">
        <v>31578</v>
      </c>
      <c r="O65">
        <v>96</v>
      </c>
      <c r="P65">
        <v>8</v>
      </c>
      <c r="Q65" s="31">
        <v>17530</v>
      </c>
      <c r="R65" s="30">
        <v>1.8</v>
      </c>
    </row>
    <row r="66" spans="1:18">
      <c r="A66" s="28">
        <v>36</v>
      </c>
      <c r="B66" s="28">
        <v>9</v>
      </c>
      <c r="C66" t="s">
        <v>305</v>
      </c>
      <c r="D66" s="7">
        <v>24.166666666666668</v>
      </c>
      <c r="E66" t="s">
        <v>359</v>
      </c>
      <c r="F66" s="33">
        <v>34.5</v>
      </c>
      <c r="G66" t="s">
        <v>99</v>
      </c>
      <c r="H66" s="32">
        <v>2233</v>
      </c>
      <c r="I66" s="32">
        <v>17234</v>
      </c>
      <c r="J66" s="32">
        <v>7861</v>
      </c>
      <c r="K66" s="32">
        <v>360</v>
      </c>
      <c r="L66" s="32">
        <v>3057</v>
      </c>
      <c r="M66" s="32">
        <v>2930</v>
      </c>
      <c r="N66" s="32">
        <v>33674</v>
      </c>
      <c r="O66">
        <v>109</v>
      </c>
      <c r="P66">
        <v>9</v>
      </c>
      <c r="Q66" s="31">
        <v>19710</v>
      </c>
      <c r="R66" s="30">
        <v>1.71</v>
      </c>
    </row>
    <row r="67" spans="1:18">
      <c r="A67" s="28">
        <v>36</v>
      </c>
      <c r="B67" s="28">
        <v>10</v>
      </c>
      <c r="C67" t="s">
        <v>307</v>
      </c>
      <c r="D67" s="7">
        <v>26.75</v>
      </c>
      <c r="E67" t="s">
        <v>360</v>
      </c>
      <c r="F67" s="33">
        <v>37.166666666666664</v>
      </c>
      <c r="G67" t="s">
        <v>99</v>
      </c>
      <c r="H67" s="32">
        <v>2689</v>
      </c>
      <c r="I67" s="32">
        <v>19119</v>
      </c>
      <c r="J67" s="32">
        <v>7887</v>
      </c>
      <c r="K67" s="32">
        <v>378</v>
      </c>
      <c r="L67" s="32">
        <v>3057</v>
      </c>
      <c r="M67" s="32">
        <v>2930</v>
      </c>
      <c r="N67" s="32">
        <v>36059</v>
      </c>
      <c r="O67">
        <v>121</v>
      </c>
      <c r="P67">
        <v>10</v>
      </c>
      <c r="Q67" s="31">
        <v>21890</v>
      </c>
      <c r="R67" s="30">
        <v>1.65</v>
      </c>
    </row>
    <row r="68" spans="1:18">
      <c r="A68" s="28">
        <v>36</v>
      </c>
      <c r="B68" s="28">
        <v>11</v>
      </c>
      <c r="C68" t="s">
        <v>309</v>
      </c>
      <c r="D68" s="7">
        <v>29.5</v>
      </c>
      <c r="E68" t="s">
        <v>361</v>
      </c>
      <c r="F68" s="33">
        <v>39.833333333333336</v>
      </c>
      <c r="G68" t="s">
        <v>99</v>
      </c>
      <c r="H68" s="32">
        <v>2689</v>
      </c>
      <c r="I68" s="32">
        <v>21004</v>
      </c>
      <c r="J68" s="32">
        <v>7912</v>
      </c>
      <c r="K68" s="32">
        <v>396</v>
      </c>
      <c r="L68" s="32">
        <v>3057</v>
      </c>
      <c r="M68" s="32">
        <v>2930</v>
      </c>
      <c r="N68" s="32">
        <v>37988</v>
      </c>
      <c r="O68">
        <v>133</v>
      </c>
      <c r="P68">
        <v>11</v>
      </c>
      <c r="Q68" s="31">
        <v>24070</v>
      </c>
      <c r="R68" s="30">
        <v>1.58</v>
      </c>
    </row>
    <row r="69" spans="1:18">
      <c r="A69" s="28">
        <v>36</v>
      </c>
      <c r="B69" s="28">
        <v>12</v>
      </c>
      <c r="C69" t="s">
        <v>310</v>
      </c>
      <c r="D69" s="7">
        <v>32.166666666666664</v>
      </c>
      <c r="E69" t="s">
        <v>362</v>
      </c>
      <c r="F69" s="33">
        <v>42.5</v>
      </c>
      <c r="G69" t="s">
        <v>99</v>
      </c>
      <c r="H69" s="32">
        <v>2689</v>
      </c>
      <c r="I69" s="32">
        <v>22889</v>
      </c>
      <c r="J69" s="32">
        <v>7938</v>
      </c>
      <c r="K69" s="32">
        <v>415</v>
      </c>
      <c r="L69" s="32">
        <v>3057</v>
      </c>
      <c r="M69" s="32">
        <v>4060</v>
      </c>
      <c r="N69" s="32">
        <v>41047</v>
      </c>
      <c r="O69">
        <v>145</v>
      </c>
      <c r="P69">
        <v>12</v>
      </c>
      <c r="Q69" s="31">
        <v>26250</v>
      </c>
      <c r="R69" s="30">
        <v>1.56</v>
      </c>
    </row>
    <row r="70" spans="1:18">
      <c r="A70" s="28">
        <v>36</v>
      </c>
      <c r="B70" s="28">
        <v>13</v>
      </c>
      <c r="C70" t="s">
        <v>337</v>
      </c>
      <c r="D70" s="7">
        <v>34.833333333333336</v>
      </c>
      <c r="E70" t="s">
        <v>363</v>
      </c>
      <c r="F70" s="33">
        <v>45.166666666666664</v>
      </c>
      <c r="G70" t="s">
        <v>99</v>
      </c>
      <c r="H70" s="32">
        <v>2978</v>
      </c>
      <c r="I70" s="32">
        <v>24774</v>
      </c>
      <c r="J70" s="32">
        <v>7963</v>
      </c>
      <c r="K70" s="32">
        <v>433</v>
      </c>
      <c r="L70" s="32">
        <v>3057</v>
      </c>
      <c r="M70" s="32">
        <v>4060</v>
      </c>
      <c r="N70" s="32">
        <v>43265</v>
      </c>
      <c r="O70">
        <v>157</v>
      </c>
      <c r="P70">
        <v>13</v>
      </c>
      <c r="Q70" s="31">
        <v>28431</v>
      </c>
      <c r="R70" s="30">
        <v>1.52</v>
      </c>
    </row>
    <row r="71" spans="1:18">
      <c r="A71" s="28">
        <v>36</v>
      </c>
      <c r="B71" s="28">
        <v>14</v>
      </c>
      <c r="C71" t="s">
        <v>339</v>
      </c>
      <c r="D71" s="7">
        <v>37.416666666666664</v>
      </c>
      <c r="E71" t="s">
        <v>364</v>
      </c>
      <c r="F71" s="33">
        <v>47.833333333333336</v>
      </c>
      <c r="G71" t="s">
        <v>99</v>
      </c>
      <c r="H71" s="32">
        <v>2978</v>
      </c>
      <c r="I71" s="32">
        <v>26659</v>
      </c>
      <c r="J71" s="32">
        <v>7989</v>
      </c>
      <c r="K71" s="32">
        <v>452</v>
      </c>
      <c r="L71" s="32">
        <v>3057</v>
      </c>
      <c r="M71" s="32">
        <v>4060</v>
      </c>
      <c r="N71" s="32">
        <v>45194</v>
      </c>
      <c r="O71">
        <v>169</v>
      </c>
      <c r="P71">
        <v>14</v>
      </c>
      <c r="Q71" s="31">
        <v>30611</v>
      </c>
      <c r="R71" s="30">
        <v>1.48</v>
      </c>
    </row>
    <row r="72" spans="1:18">
      <c r="A72" s="28">
        <v>36</v>
      </c>
      <c r="B72" s="28">
        <v>15</v>
      </c>
      <c r="C72" t="s">
        <v>341</v>
      </c>
      <c r="D72" s="7">
        <v>40.166666666666664</v>
      </c>
      <c r="E72" t="s">
        <v>365</v>
      </c>
      <c r="F72" s="33">
        <v>50.5</v>
      </c>
      <c r="G72" t="s">
        <v>99</v>
      </c>
      <c r="H72" s="32">
        <v>2978</v>
      </c>
      <c r="I72" s="32">
        <v>28543</v>
      </c>
      <c r="J72" s="32">
        <v>8015</v>
      </c>
      <c r="K72" s="32">
        <v>470</v>
      </c>
      <c r="L72" s="32">
        <v>3057</v>
      </c>
      <c r="M72" s="32">
        <v>4060</v>
      </c>
      <c r="N72" s="32">
        <v>47123</v>
      </c>
      <c r="O72">
        <v>181</v>
      </c>
      <c r="P72">
        <v>15</v>
      </c>
      <c r="Q72" s="31">
        <v>32791</v>
      </c>
      <c r="R72" s="30">
        <v>1.44</v>
      </c>
    </row>
    <row r="73" spans="1:18">
      <c r="A73" s="28">
        <v>42</v>
      </c>
      <c r="B73" s="28">
        <v>6</v>
      </c>
      <c r="C73" t="s">
        <v>282</v>
      </c>
      <c r="D73" s="7">
        <v>16.166666666666668</v>
      </c>
      <c r="E73" t="s">
        <v>366</v>
      </c>
      <c r="F73" s="33">
        <v>28.25</v>
      </c>
      <c r="G73" t="s">
        <v>99</v>
      </c>
      <c r="H73" s="32">
        <v>2867</v>
      </c>
      <c r="I73" s="32">
        <v>8116</v>
      </c>
      <c r="J73" s="32">
        <v>10048</v>
      </c>
      <c r="K73" s="32">
        <v>305</v>
      </c>
      <c r="L73" s="32">
        <v>3460</v>
      </c>
      <c r="M73" s="32">
        <v>2190</v>
      </c>
      <c r="N73" s="32">
        <v>26984</v>
      </c>
      <c r="O73">
        <v>85</v>
      </c>
      <c r="P73">
        <v>6</v>
      </c>
      <c r="Q73" s="31">
        <v>17945</v>
      </c>
      <c r="R73" s="30">
        <v>1.5</v>
      </c>
    </row>
    <row r="74" spans="1:18">
      <c r="A74" s="28">
        <v>42</v>
      </c>
      <c r="B74" s="28">
        <v>7</v>
      </c>
      <c r="C74" t="s">
        <v>284</v>
      </c>
      <c r="D74" s="7">
        <v>18.75</v>
      </c>
      <c r="E74" t="s">
        <v>367</v>
      </c>
      <c r="F74" s="33">
        <v>30.916666666666668</v>
      </c>
      <c r="G74" t="s">
        <v>99</v>
      </c>
      <c r="H74" s="32">
        <v>2867</v>
      </c>
      <c r="I74" s="32">
        <v>15682</v>
      </c>
      <c r="J74" s="32">
        <v>10072</v>
      </c>
      <c r="K74" s="32">
        <v>323</v>
      </c>
      <c r="L74" s="32">
        <v>3460</v>
      </c>
      <c r="M74" s="32">
        <v>2190</v>
      </c>
      <c r="N74" s="32">
        <v>34594</v>
      </c>
      <c r="O74">
        <v>99</v>
      </c>
      <c r="P74">
        <v>7</v>
      </c>
      <c r="Q74" s="31">
        <v>20912</v>
      </c>
      <c r="R74" s="30">
        <v>1.65</v>
      </c>
    </row>
    <row r="75" spans="1:18">
      <c r="A75" s="28">
        <v>42</v>
      </c>
      <c r="B75" s="28">
        <v>8</v>
      </c>
      <c r="C75" t="s">
        <v>303</v>
      </c>
      <c r="D75" s="7">
        <v>21.5</v>
      </c>
      <c r="E75" t="s">
        <v>368</v>
      </c>
      <c r="F75" s="33">
        <v>33.583333333333336</v>
      </c>
      <c r="G75" t="s">
        <v>99</v>
      </c>
      <c r="H75" s="32">
        <v>2867</v>
      </c>
      <c r="I75" s="32">
        <v>17881</v>
      </c>
      <c r="J75" s="32">
        <v>10097</v>
      </c>
      <c r="K75" s="32">
        <v>341</v>
      </c>
      <c r="L75" s="32">
        <v>3460</v>
      </c>
      <c r="M75" s="32">
        <v>2930</v>
      </c>
      <c r="N75" s="32">
        <v>37576</v>
      </c>
      <c r="O75">
        <v>113</v>
      </c>
      <c r="P75">
        <v>8</v>
      </c>
      <c r="Q75" s="31">
        <v>23880</v>
      </c>
      <c r="R75" s="30">
        <v>1.57</v>
      </c>
    </row>
    <row r="76" spans="1:18">
      <c r="A76" s="28">
        <v>42</v>
      </c>
      <c r="B76" s="28">
        <v>9</v>
      </c>
      <c r="C76" t="s">
        <v>305</v>
      </c>
      <c r="D76" s="7">
        <v>24.166666666666668</v>
      </c>
      <c r="E76" t="s">
        <v>369</v>
      </c>
      <c r="F76" s="33">
        <v>36.25</v>
      </c>
      <c r="G76" t="s">
        <v>99</v>
      </c>
      <c r="H76" s="32">
        <v>2867</v>
      </c>
      <c r="I76" s="32">
        <v>20080</v>
      </c>
      <c r="J76" s="32">
        <v>10122</v>
      </c>
      <c r="K76" s="32">
        <v>360</v>
      </c>
      <c r="L76" s="32">
        <v>3460</v>
      </c>
      <c r="M76" s="32">
        <v>2930</v>
      </c>
      <c r="N76" s="32">
        <v>39819</v>
      </c>
      <c r="O76">
        <v>127</v>
      </c>
      <c r="P76">
        <v>9</v>
      </c>
      <c r="Q76" s="31">
        <v>26847</v>
      </c>
      <c r="R76" s="30">
        <v>1.48</v>
      </c>
    </row>
    <row r="77" spans="1:18">
      <c r="A77" s="28">
        <v>42</v>
      </c>
      <c r="B77" s="28">
        <v>10</v>
      </c>
      <c r="C77" t="s">
        <v>307</v>
      </c>
      <c r="D77" s="7">
        <v>26.75</v>
      </c>
      <c r="E77" t="s">
        <v>370</v>
      </c>
      <c r="F77" s="33">
        <v>38.916666666666664</v>
      </c>
      <c r="G77" t="s">
        <v>99</v>
      </c>
      <c r="H77" s="32">
        <v>3409</v>
      </c>
      <c r="I77" s="32">
        <v>22279</v>
      </c>
      <c r="J77" s="32">
        <v>10148</v>
      </c>
      <c r="K77" s="32">
        <v>378</v>
      </c>
      <c r="L77" s="32">
        <v>3460</v>
      </c>
      <c r="M77" s="32">
        <v>2930</v>
      </c>
      <c r="N77" s="32">
        <v>42604</v>
      </c>
      <c r="O77">
        <v>141</v>
      </c>
      <c r="P77">
        <v>10</v>
      </c>
      <c r="Q77" s="31">
        <v>29815</v>
      </c>
      <c r="R77" s="30">
        <v>1.43</v>
      </c>
    </row>
    <row r="78" spans="1:18">
      <c r="A78" s="28">
        <v>42</v>
      </c>
      <c r="B78" s="28">
        <v>11</v>
      </c>
      <c r="C78" t="s">
        <v>309</v>
      </c>
      <c r="D78" s="7">
        <v>29.5</v>
      </c>
      <c r="E78" t="s">
        <v>371</v>
      </c>
      <c r="F78" s="33">
        <v>41.583333333333336</v>
      </c>
      <c r="G78" t="s">
        <v>99</v>
      </c>
      <c r="H78" s="32">
        <v>3409</v>
      </c>
      <c r="I78" s="32">
        <v>24478</v>
      </c>
      <c r="J78" s="32">
        <v>10173</v>
      </c>
      <c r="K78" s="32">
        <v>397</v>
      </c>
      <c r="L78" s="32">
        <v>3460</v>
      </c>
      <c r="M78" s="32">
        <v>2930</v>
      </c>
      <c r="N78" s="32">
        <v>44847</v>
      </c>
      <c r="O78">
        <v>155</v>
      </c>
      <c r="P78">
        <v>11</v>
      </c>
      <c r="Q78" s="31">
        <v>32782</v>
      </c>
      <c r="R78" s="30">
        <v>1.37</v>
      </c>
    </row>
    <row r="79" spans="1:18">
      <c r="A79" s="28">
        <v>42</v>
      </c>
      <c r="B79" s="28">
        <v>12</v>
      </c>
      <c r="C79" t="s">
        <v>310</v>
      </c>
      <c r="D79" s="7">
        <v>32.166666666666664</v>
      </c>
      <c r="E79" t="s">
        <v>372</v>
      </c>
      <c r="F79" s="33">
        <v>44.25</v>
      </c>
      <c r="G79" t="s">
        <v>99</v>
      </c>
      <c r="H79" s="32">
        <v>3409</v>
      </c>
      <c r="I79" s="32">
        <v>26677</v>
      </c>
      <c r="J79" s="32">
        <v>10199</v>
      </c>
      <c r="K79" s="32">
        <v>415</v>
      </c>
      <c r="L79" s="32">
        <v>3460</v>
      </c>
      <c r="M79" s="32">
        <v>4060</v>
      </c>
      <c r="N79" s="32">
        <v>48220</v>
      </c>
      <c r="O79">
        <v>169</v>
      </c>
      <c r="P79">
        <v>12</v>
      </c>
      <c r="Q79" s="31">
        <v>35750</v>
      </c>
      <c r="R79" s="30">
        <v>1.35</v>
      </c>
    </row>
    <row r="80" spans="1:18">
      <c r="A80" s="28">
        <v>42</v>
      </c>
      <c r="B80" s="28">
        <v>13</v>
      </c>
      <c r="C80" t="s">
        <v>337</v>
      </c>
      <c r="D80" s="7">
        <v>34.833333333333336</v>
      </c>
      <c r="E80" t="s">
        <v>373</v>
      </c>
      <c r="F80" s="33">
        <v>46.916666666666664</v>
      </c>
      <c r="G80" t="s">
        <v>99</v>
      </c>
      <c r="H80" s="32">
        <v>3755</v>
      </c>
      <c r="I80" s="32">
        <v>28876</v>
      </c>
      <c r="J80" s="32">
        <v>10225</v>
      </c>
      <c r="K80" s="32">
        <v>433</v>
      </c>
      <c r="L80" s="32">
        <v>3460</v>
      </c>
      <c r="M80" s="32">
        <v>4060</v>
      </c>
      <c r="N80" s="32">
        <v>50809</v>
      </c>
      <c r="O80">
        <v>183</v>
      </c>
      <c r="P80">
        <v>13</v>
      </c>
      <c r="Q80" s="31">
        <v>38717</v>
      </c>
      <c r="R80" s="30">
        <v>1.31</v>
      </c>
    </row>
    <row r="81" spans="1:18">
      <c r="A81" s="28">
        <v>42</v>
      </c>
      <c r="B81" s="28">
        <v>14</v>
      </c>
      <c r="C81" t="s">
        <v>339</v>
      </c>
      <c r="D81" s="7">
        <v>37.416666666666664</v>
      </c>
      <c r="E81" t="s">
        <v>374</v>
      </c>
      <c r="F81" s="33">
        <v>49.583333333333336</v>
      </c>
      <c r="G81" t="s">
        <v>99</v>
      </c>
      <c r="H81" s="32">
        <v>3755</v>
      </c>
      <c r="I81" s="32">
        <v>31075</v>
      </c>
      <c r="J81" s="32">
        <v>10250</v>
      </c>
      <c r="K81" s="32">
        <v>452</v>
      </c>
      <c r="L81" s="32">
        <v>3460</v>
      </c>
      <c r="M81" s="32">
        <v>4060</v>
      </c>
      <c r="N81" s="32">
        <v>53052</v>
      </c>
      <c r="O81">
        <v>197</v>
      </c>
      <c r="P81">
        <v>14</v>
      </c>
      <c r="Q81" s="31">
        <v>41685</v>
      </c>
      <c r="R81" s="30">
        <v>1.27</v>
      </c>
    </row>
    <row r="82" spans="1:18">
      <c r="A82" s="28">
        <v>42</v>
      </c>
      <c r="B82" s="28">
        <v>15</v>
      </c>
      <c r="C82" t="s">
        <v>341</v>
      </c>
      <c r="D82" s="7">
        <v>40.166666666666664</v>
      </c>
      <c r="E82" t="s">
        <v>375</v>
      </c>
      <c r="F82" s="33">
        <v>52.25</v>
      </c>
      <c r="G82" t="s">
        <v>99</v>
      </c>
      <c r="H82" s="32">
        <v>3755</v>
      </c>
      <c r="I82" s="32">
        <v>33274</v>
      </c>
      <c r="J82" s="32">
        <v>10276</v>
      </c>
      <c r="K82" s="32">
        <v>470</v>
      </c>
      <c r="L82" s="32">
        <v>3460</v>
      </c>
      <c r="M82" s="32">
        <v>4060</v>
      </c>
      <c r="N82" s="32">
        <v>55295</v>
      </c>
      <c r="O82">
        <v>211</v>
      </c>
      <c r="P82">
        <v>15</v>
      </c>
      <c r="Q82" s="31">
        <v>44652</v>
      </c>
      <c r="R82" s="30">
        <v>1.24</v>
      </c>
    </row>
    <row r="83" spans="1:18">
      <c r="A83" s="28">
        <v>48</v>
      </c>
      <c r="B83" s="28">
        <v>6</v>
      </c>
      <c r="C83" t="s">
        <v>282</v>
      </c>
      <c r="D83" s="7">
        <v>16.166666666666668</v>
      </c>
      <c r="E83" t="s">
        <v>376</v>
      </c>
      <c r="F83" s="33">
        <v>29.916666666666668</v>
      </c>
      <c r="G83" t="s">
        <v>99</v>
      </c>
      <c r="H83" s="32">
        <v>3575</v>
      </c>
      <c r="I83" s="32">
        <v>9166</v>
      </c>
      <c r="J83" s="32">
        <v>12607</v>
      </c>
      <c r="K83" s="32">
        <v>304</v>
      </c>
      <c r="L83" s="32">
        <v>3877</v>
      </c>
      <c r="M83" s="32">
        <v>2190</v>
      </c>
      <c r="N83" s="32">
        <v>31718</v>
      </c>
      <c r="O83">
        <v>96</v>
      </c>
      <c r="P83">
        <v>6</v>
      </c>
      <c r="Q83" s="31">
        <v>23343</v>
      </c>
      <c r="R83" s="30">
        <v>1.36</v>
      </c>
    </row>
    <row r="84" spans="1:18">
      <c r="A84" s="28">
        <v>48</v>
      </c>
      <c r="B84" s="28">
        <v>7</v>
      </c>
      <c r="C84" t="s">
        <v>284</v>
      </c>
      <c r="D84" s="7">
        <v>18.75</v>
      </c>
      <c r="E84" t="s">
        <v>377</v>
      </c>
      <c r="F84" s="33">
        <v>32.583333333333336</v>
      </c>
      <c r="G84" t="s">
        <v>99</v>
      </c>
      <c r="H84" s="32">
        <v>3575</v>
      </c>
      <c r="I84" s="32">
        <v>17741</v>
      </c>
      <c r="J84" s="32">
        <v>12633</v>
      </c>
      <c r="K84" s="32">
        <v>322</v>
      </c>
      <c r="L84" s="32">
        <v>3877</v>
      </c>
      <c r="M84" s="32">
        <v>2190</v>
      </c>
      <c r="N84" s="32">
        <v>40338</v>
      </c>
      <c r="O84">
        <v>112</v>
      </c>
      <c r="P84">
        <v>7</v>
      </c>
      <c r="Q84" s="31">
        <v>27219</v>
      </c>
      <c r="R84" s="30">
        <v>1.48</v>
      </c>
    </row>
    <row r="85" spans="1:18">
      <c r="A85" s="28">
        <v>48</v>
      </c>
      <c r="B85" s="28">
        <v>8</v>
      </c>
      <c r="C85" t="s">
        <v>303</v>
      </c>
      <c r="D85" s="7">
        <v>21.5</v>
      </c>
      <c r="E85" t="s">
        <v>378</v>
      </c>
      <c r="F85" s="33">
        <v>35.25</v>
      </c>
      <c r="G85" t="s">
        <v>99</v>
      </c>
      <c r="H85" s="32">
        <v>3575</v>
      </c>
      <c r="I85" s="32">
        <v>20413</v>
      </c>
      <c r="J85" s="32">
        <v>12668</v>
      </c>
      <c r="K85" s="32">
        <v>341</v>
      </c>
      <c r="L85" s="32">
        <v>3877</v>
      </c>
      <c r="M85" s="32">
        <v>2930</v>
      </c>
      <c r="N85" s="32">
        <v>43803</v>
      </c>
      <c r="O85">
        <v>129</v>
      </c>
      <c r="P85">
        <v>8</v>
      </c>
      <c r="Q85" s="31">
        <v>31095</v>
      </c>
      <c r="R85" s="30">
        <v>1.41</v>
      </c>
    </row>
    <row r="86" spans="1:18">
      <c r="A86" s="28">
        <v>48</v>
      </c>
      <c r="B86" s="28">
        <v>9</v>
      </c>
      <c r="C86" t="s">
        <v>305</v>
      </c>
      <c r="D86" s="7">
        <v>24.166666666666668</v>
      </c>
      <c r="E86" t="s">
        <v>379</v>
      </c>
      <c r="F86" s="33">
        <v>37.916666666666664</v>
      </c>
      <c r="G86" t="s">
        <v>99</v>
      </c>
      <c r="H86" s="32">
        <v>3575</v>
      </c>
      <c r="I86" s="32">
        <v>22926</v>
      </c>
      <c r="J86" s="32">
        <v>12693</v>
      </c>
      <c r="K86" s="32">
        <v>359</v>
      </c>
      <c r="L86" s="32">
        <v>3877</v>
      </c>
      <c r="M86" s="32">
        <v>2930</v>
      </c>
      <c r="N86" s="32">
        <v>46360</v>
      </c>
      <c r="O86">
        <v>145</v>
      </c>
      <c r="P86">
        <v>9</v>
      </c>
      <c r="Q86" s="31">
        <v>34971</v>
      </c>
      <c r="R86" s="30">
        <v>1.33</v>
      </c>
    </row>
    <row r="87" spans="1:18">
      <c r="A87" s="28">
        <v>48</v>
      </c>
      <c r="B87" s="28">
        <v>10</v>
      </c>
      <c r="C87" t="s">
        <v>307</v>
      </c>
      <c r="D87" s="7">
        <v>26.75</v>
      </c>
      <c r="E87" t="s">
        <v>380</v>
      </c>
      <c r="F87" s="33">
        <v>40.583333333333336</v>
      </c>
      <c r="G87" t="s">
        <v>99</v>
      </c>
      <c r="H87" s="32">
        <v>4203</v>
      </c>
      <c r="I87" s="32">
        <v>25439</v>
      </c>
      <c r="J87" s="32">
        <v>12718</v>
      </c>
      <c r="K87" s="32">
        <v>378</v>
      </c>
      <c r="L87" s="32">
        <v>3877</v>
      </c>
      <c r="M87" s="32">
        <v>2930</v>
      </c>
      <c r="N87" s="32">
        <v>49545</v>
      </c>
      <c r="O87">
        <v>161</v>
      </c>
      <c r="P87">
        <v>10</v>
      </c>
      <c r="Q87" s="31">
        <v>38847</v>
      </c>
      <c r="R87" s="30">
        <v>1.28</v>
      </c>
    </row>
    <row r="88" spans="1:18">
      <c r="A88" s="28">
        <v>48</v>
      </c>
      <c r="B88" s="28">
        <v>11</v>
      </c>
      <c r="C88" t="s">
        <v>309</v>
      </c>
      <c r="D88" s="7">
        <v>29.5</v>
      </c>
      <c r="E88" t="s">
        <v>381</v>
      </c>
      <c r="F88" s="33">
        <v>43.25</v>
      </c>
      <c r="G88" t="s">
        <v>99</v>
      </c>
      <c r="H88" s="32">
        <v>4203</v>
      </c>
      <c r="I88" s="32">
        <v>27952</v>
      </c>
      <c r="J88" s="32">
        <v>12744</v>
      </c>
      <c r="K88" s="32">
        <v>396</v>
      </c>
      <c r="L88" s="32">
        <v>3877</v>
      </c>
      <c r="M88" s="32">
        <v>2930</v>
      </c>
      <c r="N88" s="32">
        <v>52102</v>
      </c>
      <c r="O88">
        <v>177</v>
      </c>
      <c r="P88">
        <v>11</v>
      </c>
      <c r="Q88" s="31">
        <v>42722</v>
      </c>
      <c r="R88" s="30">
        <v>1.22</v>
      </c>
    </row>
    <row r="89" spans="1:18">
      <c r="A89" s="28">
        <v>48</v>
      </c>
      <c r="B89" s="28">
        <v>12</v>
      </c>
      <c r="C89" t="s">
        <v>310</v>
      </c>
      <c r="D89" s="7">
        <v>32.166666666666664</v>
      </c>
      <c r="E89" t="s">
        <v>382</v>
      </c>
      <c r="F89" s="33">
        <v>45.916666666666664</v>
      </c>
      <c r="G89" t="s">
        <v>99</v>
      </c>
      <c r="H89" s="32">
        <v>4203</v>
      </c>
      <c r="I89" s="32">
        <v>30466</v>
      </c>
      <c r="J89" s="32">
        <v>12770</v>
      </c>
      <c r="K89" s="32">
        <v>414</v>
      </c>
      <c r="L89" s="32">
        <v>3877</v>
      </c>
      <c r="M89" s="32">
        <v>4060</v>
      </c>
      <c r="N89" s="32">
        <v>55789</v>
      </c>
      <c r="O89">
        <v>193</v>
      </c>
      <c r="P89">
        <v>12</v>
      </c>
      <c r="Q89" s="31">
        <v>46598</v>
      </c>
      <c r="R89" s="30">
        <v>1.2</v>
      </c>
    </row>
    <row r="90" spans="1:18">
      <c r="A90" s="28">
        <v>48</v>
      </c>
      <c r="B90" s="28">
        <v>13</v>
      </c>
      <c r="C90" t="s">
        <v>337</v>
      </c>
      <c r="D90" s="7">
        <v>34.833333333333336</v>
      </c>
      <c r="E90" t="s">
        <v>383</v>
      </c>
      <c r="F90" s="33">
        <v>48.583333333333336</v>
      </c>
      <c r="G90" t="s">
        <v>99</v>
      </c>
      <c r="H90" s="32">
        <v>4704</v>
      </c>
      <c r="I90" s="32">
        <v>32979</v>
      </c>
      <c r="J90" s="32">
        <v>12795</v>
      </c>
      <c r="K90" s="32">
        <v>433</v>
      </c>
      <c r="L90" s="32">
        <v>3877</v>
      </c>
      <c r="M90" s="32">
        <v>4060</v>
      </c>
      <c r="N90" s="32">
        <v>58848</v>
      </c>
      <c r="O90">
        <v>209</v>
      </c>
      <c r="P90">
        <v>13</v>
      </c>
      <c r="Q90" s="31">
        <v>50474</v>
      </c>
      <c r="R90" s="30">
        <v>1.17</v>
      </c>
    </row>
    <row r="91" spans="1:18">
      <c r="A91" s="28">
        <v>48</v>
      </c>
      <c r="B91" s="28">
        <v>14</v>
      </c>
      <c r="C91" t="s">
        <v>339</v>
      </c>
      <c r="D91" s="7">
        <v>37.416666666666664</v>
      </c>
      <c r="E91" t="s">
        <v>384</v>
      </c>
      <c r="F91" s="33">
        <v>51.25</v>
      </c>
      <c r="G91" t="s">
        <v>99</v>
      </c>
      <c r="H91" s="32">
        <v>4704</v>
      </c>
      <c r="I91" s="32">
        <v>35492</v>
      </c>
      <c r="J91" s="32">
        <v>12821</v>
      </c>
      <c r="K91" s="32">
        <v>451</v>
      </c>
      <c r="L91" s="32">
        <v>3877</v>
      </c>
      <c r="M91" s="32">
        <v>4060</v>
      </c>
      <c r="N91" s="32">
        <v>61405</v>
      </c>
      <c r="O91">
        <v>225</v>
      </c>
      <c r="P91">
        <v>14</v>
      </c>
      <c r="Q91" s="31">
        <v>54350</v>
      </c>
      <c r="R91" s="30">
        <v>1.1299999999999999</v>
      </c>
    </row>
    <row r="92" spans="1:18">
      <c r="A92" s="28">
        <v>54</v>
      </c>
      <c r="B92" s="28">
        <v>4</v>
      </c>
      <c r="C92" t="s">
        <v>386</v>
      </c>
      <c r="D92" s="7">
        <v>14.75</v>
      </c>
      <c r="E92" t="s">
        <v>387</v>
      </c>
      <c r="F92" s="33">
        <v>30.25</v>
      </c>
      <c r="G92" t="s">
        <v>99</v>
      </c>
      <c r="H92" s="32">
        <v>5352</v>
      </c>
      <c r="I92" s="32">
        <v>9483</v>
      </c>
      <c r="J92" s="32">
        <v>15604</v>
      </c>
      <c r="K92" s="32">
        <v>294</v>
      </c>
      <c r="L92" s="32">
        <v>4308</v>
      </c>
      <c r="M92" s="32">
        <v>2190</v>
      </c>
      <c r="N92" s="32">
        <v>37232</v>
      </c>
      <c r="O92">
        <v>99</v>
      </c>
      <c r="P92">
        <v>5</v>
      </c>
      <c r="Q92" s="31">
        <v>26970</v>
      </c>
      <c r="R92" s="30">
        <v>1.38</v>
      </c>
    </row>
    <row r="93" spans="1:18">
      <c r="A93" s="28">
        <v>54</v>
      </c>
      <c r="B93" s="28">
        <v>5</v>
      </c>
      <c r="C93" t="s">
        <v>388</v>
      </c>
      <c r="D93" s="7">
        <v>18.416666666666668</v>
      </c>
      <c r="E93" t="s">
        <v>389</v>
      </c>
      <c r="F93" s="33">
        <v>33.916666666666664</v>
      </c>
      <c r="G93" t="s">
        <v>99</v>
      </c>
      <c r="H93" s="32">
        <v>5352</v>
      </c>
      <c r="I93" s="32">
        <v>11839</v>
      </c>
      <c r="J93" s="32">
        <v>15703</v>
      </c>
      <c r="K93" s="32">
        <v>320</v>
      </c>
      <c r="L93" s="32">
        <v>4308</v>
      </c>
      <c r="M93" s="32">
        <v>2190</v>
      </c>
      <c r="N93" s="32">
        <v>39712</v>
      </c>
      <c r="O93">
        <v>124</v>
      </c>
      <c r="P93">
        <v>6</v>
      </c>
      <c r="Q93" s="31">
        <v>33715</v>
      </c>
      <c r="R93" s="30">
        <v>1.18</v>
      </c>
    </row>
    <row r="94" spans="1:18">
      <c r="A94" s="28">
        <v>54</v>
      </c>
      <c r="B94" s="28">
        <v>6</v>
      </c>
      <c r="C94" t="s">
        <v>390</v>
      </c>
      <c r="D94" s="7">
        <v>22.083333333333332</v>
      </c>
      <c r="E94" t="s">
        <v>391</v>
      </c>
      <c r="F94" s="33">
        <v>37.583333333333336</v>
      </c>
      <c r="G94" t="s">
        <v>99</v>
      </c>
      <c r="H94" s="32">
        <v>5352</v>
      </c>
      <c r="I94" s="32">
        <v>23578</v>
      </c>
      <c r="J94" s="32">
        <v>15591</v>
      </c>
      <c r="K94" s="32">
        <v>345</v>
      </c>
      <c r="L94" s="32">
        <v>4308</v>
      </c>
      <c r="M94" s="32">
        <v>2930</v>
      </c>
      <c r="N94" s="32">
        <v>52105</v>
      </c>
      <c r="O94">
        <v>149</v>
      </c>
      <c r="P94">
        <v>8</v>
      </c>
      <c r="Q94" s="31">
        <v>40460</v>
      </c>
      <c r="R94" s="30">
        <v>1.29</v>
      </c>
    </row>
    <row r="95" spans="1:18">
      <c r="A95" s="28">
        <v>54</v>
      </c>
      <c r="B95" s="28">
        <v>7</v>
      </c>
      <c r="C95" t="s">
        <v>392</v>
      </c>
      <c r="D95" s="7">
        <v>25.75</v>
      </c>
      <c r="E95" t="s">
        <v>393</v>
      </c>
      <c r="F95" s="33">
        <v>41.25</v>
      </c>
      <c r="G95" t="s">
        <v>99</v>
      </c>
      <c r="H95" s="32">
        <v>5352</v>
      </c>
      <c r="I95" s="32">
        <v>27511</v>
      </c>
      <c r="J95" s="32">
        <v>15679</v>
      </c>
      <c r="K95" s="32">
        <v>370</v>
      </c>
      <c r="L95" s="32">
        <v>4308</v>
      </c>
      <c r="M95" s="32">
        <v>2930</v>
      </c>
      <c r="N95" s="32">
        <v>56151</v>
      </c>
      <c r="O95">
        <v>174</v>
      </c>
      <c r="P95">
        <v>9</v>
      </c>
      <c r="Q95" s="31">
        <v>47205</v>
      </c>
      <c r="R95" s="30">
        <v>1.19</v>
      </c>
    </row>
    <row r="96" spans="1:18">
      <c r="A96" s="28">
        <v>54</v>
      </c>
      <c r="B96" s="28">
        <v>8</v>
      </c>
      <c r="C96" t="s">
        <v>394</v>
      </c>
      <c r="D96" s="7">
        <v>29.416666666666668</v>
      </c>
      <c r="E96" t="s">
        <v>395</v>
      </c>
      <c r="F96" s="33">
        <v>44.916666666666664</v>
      </c>
      <c r="G96" t="s">
        <v>99</v>
      </c>
      <c r="H96" s="32">
        <v>6105</v>
      </c>
      <c r="I96" s="32">
        <v>31444</v>
      </c>
      <c r="J96" s="32">
        <v>15755</v>
      </c>
      <c r="K96" s="32">
        <v>396</v>
      </c>
      <c r="L96" s="32">
        <v>4308</v>
      </c>
      <c r="M96" s="32">
        <v>2930</v>
      </c>
      <c r="N96" s="32">
        <v>60938</v>
      </c>
      <c r="O96">
        <v>199</v>
      </c>
      <c r="P96">
        <v>10</v>
      </c>
      <c r="Q96" s="31">
        <v>53950</v>
      </c>
      <c r="R96" s="30">
        <v>1.1299999999999999</v>
      </c>
    </row>
    <row r="97" spans="1:18">
      <c r="A97" s="28">
        <v>54</v>
      </c>
      <c r="B97" s="28">
        <v>9</v>
      </c>
      <c r="C97" t="s">
        <v>396</v>
      </c>
      <c r="D97" s="7">
        <v>33.083333333333336</v>
      </c>
      <c r="E97" t="s">
        <v>383</v>
      </c>
      <c r="F97" s="33">
        <v>48.583333333333336</v>
      </c>
      <c r="G97" t="s">
        <v>99</v>
      </c>
      <c r="H97" s="32">
        <v>6105</v>
      </c>
      <c r="I97" s="32">
        <v>35201</v>
      </c>
      <c r="J97" s="32">
        <v>15696</v>
      </c>
      <c r="K97" s="32">
        <v>421</v>
      </c>
      <c r="L97" s="32">
        <v>4308</v>
      </c>
      <c r="M97" s="32">
        <v>4060</v>
      </c>
      <c r="N97" s="32">
        <v>65792</v>
      </c>
      <c r="O97">
        <v>223</v>
      </c>
      <c r="P97">
        <v>12</v>
      </c>
      <c r="Q97" s="31">
        <v>60695</v>
      </c>
      <c r="R97" s="30">
        <v>1.08</v>
      </c>
    </row>
    <row r="98" spans="1:18">
      <c r="A98" s="28">
        <v>54</v>
      </c>
      <c r="B98" s="28">
        <v>10</v>
      </c>
      <c r="C98" t="s">
        <v>397</v>
      </c>
      <c r="D98" s="7">
        <v>36.75</v>
      </c>
      <c r="E98" t="s">
        <v>375</v>
      </c>
      <c r="F98" s="33">
        <v>52.25</v>
      </c>
      <c r="G98" t="s">
        <v>99</v>
      </c>
      <c r="H98" s="32">
        <v>6835</v>
      </c>
      <c r="I98" s="32">
        <v>39133</v>
      </c>
      <c r="J98" s="32">
        <v>15768</v>
      </c>
      <c r="K98" s="32">
        <v>446</v>
      </c>
      <c r="L98" s="32">
        <v>4308</v>
      </c>
      <c r="M98" s="32">
        <v>4060</v>
      </c>
      <c r="N98" s="32">
        <v>70551</v>
      </c>
      <c r="O98">
        <v>248</v>
      </c>
      <c r="P98">
        <v>13</v>
      </c>
      <c r="Q98" s="31">
        <v>67440</v>
      </c>
      <c r="R98" s="30">
        <v>1.05</v>
      </c>
    </row>
    <row r="99" spans="1:18">
      <c r="A99" s="28">
        <v>54</v>
      </c>
      <c r="B99" s="28">
        <v>11</v>
      </c>
      <c r="C99" t="s">
        <v>336</v>
      </c>
      <c r="D99" s="7">
        <v>40.416666666666664</v>
      </c>
      <c r="E99" t="s">
        <v>398</v>
      </c>
      <c r="F99" s="33">
        <v>55.916666666666664</v>
      </c>
      <c r="G99" t="s">
        <v>99</v>
      </c>
      <c r="H99" s="32">
        <v>6835</v>
      </c>
      <c r="I99" s="32">
        <v>43052</v>
      </c>
      <c r="J99" s="32">
        <v>15741</v>
      </c>
      <c r="K99" s="32">
        <v>472</v>
      </c>
      <c r="L99" s="32">
        <v>4308</v>
      </c>
      <c r="M99" s="32">
        <v>4060</v>
      </c>
      <c r="N99" s="32">
        <v>74467</v>
      </c>
      <c r="O99">
        <v>273</v>
      </c>
      <c r="P99">
        <v>15</v>
      </c>
      <c r="Q99" s="31">
        <v>74185</v>
      </c>
      <c r="R99" s="30">
        <v>1</v>
      </c>
    </row>
    <row r="100" spans="1:18">
      <c r="A100" s="28">
        <v>54</v>
      </c>
      <c r="B100" s="28">
        <v>12</v>
      </c>
      <c r="C100" t="s">
        <v>399</v>
      </c>
      <c r="D100" s="7">
        <v>44.083333333333336</v>
      </c>
      <c r="E100" t="s">
        <v>400</v>
      </c>
      <c r="F100" s="33">
        <v>59.583333333333336</v>
      </c>
      <c r="G100" t="s">
        <v>99</v>
      </c>
      <c r="H100" s="32">
        <v>6835</v>
      </c>
      <c r="I100" s="32">
        <v>46983</v>
      </c>
      <c r="J100" s="32">
        <v>15807</v>
      </c>
      <c r="K100" s="32">
        <v>497</v>
      </c>
      <c r="L100" s="32">
        <v>4308</v>
      </c>
      <c r="M100" s="32">
        <v>4060</v>
      </c>
      <c r="N100" s="32">
        <v>78490</v>
      </c>
      <c r="O100">
        <v>298</v>
      </c>
      <c r="P100">
        <v>16</v>
      </c>
      <c r="Q100" s="31">
        <v>80930</v>
      </c>
      <c r="R100" s="30">
        <v>0.97</v>
      </c>
    </row>
    <row r="101" spans="1:18">
      <c r="A101" s="28">
        <v>60</v>
      </c>
      <c r="B101" s="28">
        <v>4</v>
      </c>
      <c r="C101" t="s">
        <v>386</v>
      </c>
      <c r="D101" s="7">
        <v>14.75</v>
      </c>
      <c r="E101" t="s">
        <v>401</v>
      </c>
      <c r="F101" s="33">
        <v>32</v>
      </c>
      <c r="G101" t="s">
        <v>99</v>
      </c>
      <c r="H101" s="32">
        <v>6323</v>
      </c>
      <c r="I101" s="32">
        <v>10536</v>
      </c>
      <c r="J101" s="32">
        <v>18811</v>
      </c>
      <c r="K101" s="32">
        <v>295</v>
      </c>
      <c r="L101" s="32">
        <v>4755</v>
      </c>
      <c r="M101" s="32">
        <v>2190</v>
      </c>
      <c r="N101" s="32">
        <v>42909</v>
      </c>
      <c r="O101">
        <v>110</v>
      </c>
      <c r="P101">
        <v>5</v>
      </c>
      <c r="Q101" s="31">
        <v>33338</v>
      </c>
      <c r="R101" s="30">
        <v>1.29</v>
      </c>
    </row>
    <row r="102" spans="1:18">
      <c r="A102" s="28">
        <v>60</v>
      </c>
      <c r="B102" s="28">
        <v>5</v>
      </c>
      <c r="C102" t="s">
        <v>388</v>
      </c>
      <c r="D102" s="7">
        <v>18.416666666666668</v>
      </c>
      <c r="E102" t="s">
        <v>402</v>
      </c>
      <c r="F102" s="33">
        <v>35.666666666666664</v>
      </c>
      <c r="G102" t="s">
        <v>99</v>
      </c>
      <c r="H102" s="32">
        <v>6323</v>
      </c>
      <c r="I102" s="32">
        <v>13176</v>
      </c>
      <c r="J102" s="32">
        <v>18919</v>
      </c>
      <c r="K102" s="32">
        <v>320</v>
      </c>
      <c r="L102" s="32">
        <v>4755</v>
      </c>
      <c r="M102" s="32">
        <v>2190</v>
      </c>
      <c r="N102" s="32">
        <v>45682</v>
      </c>
      <c r="O102">
        <v>138</v>
      </c>
      <c r="P102">
        <v>6</v>
      </c>
      <c r="Q102" s="31">
        <v>41665</v>
      </c>
      <c r="R102" s="30">
        <v>1.1000000000000001</v>
      </c>
    </row>
    <row r="103" spans="1:18">
      <c r="A103" s="28">
        <v>60</v>
      </c>
      <c r="B103" s="28">
        <v>6</v>
      </c>
      <c r="C103" t="s">
        <v>390</v>
      </c>
      <c r="D103" s="7">
        <v>22.083333333333332</v>
      </c>
      <c r="E103" t="s">
        <v>403</v>
      </c>
      <c r="F103" s="33">
        <v>39.333333333333336</v>
      </c>
      <c r="G103" t="s">
        <v>99</v>
      </c>
      <c r="H103" s="32">
        <v>6323</v>
      </c>
      <c r="I103" s="32">
        <v>26110</v>
      </c>
      <c r="J103" s="32">
        <v>18783</v>
      </c>
      <c r="K103" s="32">
        <v>345</v>
      </c>
      <c r="L103" s="32">
        <v>4755</v>
      </c>
      <c r="M103" s="32">
        <v>2930</v>
      </c>
      <c r="N103" s="32">
        <v>59245</v>
      </c>
      <c r="O103">
        <v>165</v>
      </c>
      <c r="P103">
        <v>8</v>
      </c>
      <c r="Q103" s="31">
        <v>49992</v>
      </c>
      <c r="R103" s="30">
        <v>1.19</v>
      </c>
    </row>
    <row r="104" spans="1:18">
      <c r="A104" s="28">
        <v>60</v>
      </c>
      <c r="B104" s="28">
        <v>7</v>
      </c>
      <c r="C104" t="s">
        <v>392</v>
      </c>
      <c r="D104" s="7">
        <v>25.75</v>
      </c>
      <c r="E104" t="s">
        <v>404</v>
      </c>
      <c r="F104" s="33">
        <v>43</v>
      </c>
      <c r="G104" t="s">
        <v>99</v>
      </c>
      <c r="H104" s="32">
        <v>6323</v>
      </c>
      <c r="I104" s="32">
        <v>30515</v>
      </c>
      <c r="J104" s="32">
        <v>18878</v>
      </c>
      <c r="K104" s="32">
        <v>370</v>
      </c>
      <c r="L104" s="32">
        <v>4755</v>
      </c>
      <c r="M104" s="32">
        <v>2930</v>
      </c>
      <c r="N104" s="32">
        <v>63772</v>
      </c>
      <c r="O104">
        <v>193</v>
      </c>
      <c r="P104">
        <v>9</v>
      </c>
      <c r="Q104" s="31">
        <v>58319</v>
      </c>
      <c r="R104" s="30">
        <v>1.0900000000000001</v>
      </c>
    </row>
    <row r="105" spans="1:18">
      <c r="A105" s="28">
        <v>60</v>
      </c>
      <c r="B105" s="28">
        <v>8</v>
      </c>
      <c r="C105" t="s">
        <v>394</v>
      </c>
      <c r="D105" s="7">
        <v>29.416666666666668</v>
      </c>
      <c r="E105" t="s">
        <v>405</v>
      </c>
      <c r="F105" s="33">
        <v>46.666666666666664</v>
      </c>
      <c r="G105" t="s">
        <v>99</v>
      </c>
      <c r="H105" s="32">
        <v>7260</v>
      </c>
      <c r="I105" s="32">
        <v>34901</v>
      </c>
      <c r="J105" s="32">
        <v>18817</v>
      </c>
      <c r="K105" s="32">
        <v>396</v>
      </c>
      <c r="L105" s="32">
        <v>4755</v>
      </c>
      <c r="M105" s="32">
        <v>2930</v>
      </c>
      <c r="N105" s="32">
        <v>69058</v>
      </c>
      <c r="O105">
        <v>221</v>
      </c>
      <c r="P105">
        <v>11</v>
      </c>
      <c r="Q105" s="31">
        <v>66646</v>
      </c>
      <c r="R105" s="30">
        <v>1.04</v>
      </c>
    </row>
    <row r="106" spans="1:18">
      <c r="A106" s="28">
        <v>60</v>
      </c>
      <c r="B106" s="28">
        <v>9</v>
      </c>
      <c r="C106" t="s">
        <v>396</v>
      </c>
      <c r="D106" s="7">
        <v>33.083333333333336</v>
      </c>
      <c r="E106" t="s">
        <v>406</v>
      </c>
      <c r="F106" s="33">
        <v>50.333333333333336</v>
      </c>
      <c r="G106" t="s">
        <v>99</v>
      </c>
      <c r="H106" s="32">
        <v>7260</v>
      </c>
      <c r="I106" s="32">
        <v>39148</v>
      </c>
      <c r="J106" s="32">
        <v>18894</v>
      </c>
      <c r="K106" s="32">
        <v>421</v>
      </c>
      <c r="L106" s="32">
        <v>4755</v>
      </c>
      <c r="M106" s="32">
        <v>4060</v>
      </c>
      <c r="N106" s="32">
        <v>74537</v>
      </c>
      <c r="O106">
        <v>248</v>
      </c>
      <c r="P106">
        <v>12</v>
      </c>
      <c r="Q106" s="31">
        <v>74973</v>
      </c>
      <c r="R106" s="30">
        <v>0.99</v>
      </c>
    </row>
    <row r="107" spans="1:18">
      <c r="A107" s="28">
        <v>60</v>
      </c>
      <c r="B107" s="28">
        <v>10</v>
      </c>
      <c r="C107" t="s">
        <v>397</v>
      </c>
      <c r="D107" s="7">
        <v>36.75</v>
      </c>
      <c r="E107" t="s">
        <v>407</v>
      </c>
      <c r="F107" s="33">
        <v>54</v>
      </c>
      <c r="G107" t="s">
        <v>99</v>
      </c>
      <c r="H107" s="32">
        <v>8169</v>
      </c>
      <c r="I107" s="32">
        <v>43551</v>
      </c>
      <c r="J107" s="32">
        <v>18971</v>
      </c>
      <c r="K107" s="32">
        <v>446</v>
      </c>
      <c r="L107" s="32">
        <v>4755</v>
      </c>
      <c r="M107" s="32">
        <v>4060</v>
      </c>
      <c r="N107" s="32">
        <v>79952</v>
      </c>
      <c r="O107">
        <v>276</v>
      </c>
      <c r="P107">
        <v>13</v>
      </c>
      <c r="Q107" s="31">
        <v>83300</v>
      </c>
      <c r="R107" s="30">
        <v>0.96</v>
      </c>
    </row>
    <row r="108" spans="1:18">
      <c r="A108" s="28">
        <v>60</v>
      </c>
      <c r="B108" s="28">
        <v>11</v>
      </c>
      <c r="C108" t="s">
        <v>336</v>
      </c>
      <c r="D108" s="7">
        <v>40.416666666666664</v>
      </c>
      <c r="E108" t="s">
        <v>408</v>
      </c>
      <c r="F108" s="33">
        <v>57.666666666666664</v>
      </c>
      <c r="G108" t="s">
        <v>99</v>
      </c>
      <c r="H108" s="32">
        <v>8169</v>
      </c>
      <c r="I108" s="32">
        <v>47940</v>
      </c>
      <c r="J108" s="32">
        <v>18937</v>
      </c>
      <c r="K108" s="32">
        <v>472</v>
      </c>
      <c r="L108" s="32">
        <v>4755</v>
      </c>
      <c r="M108" s="32">
        <v>4060</v>
      </c>
      <c r="N108" s="32">
        <v>84333</v>
      </c>
      <c r="O108">
        <v>304</v>
      </c>
      <c r="P108">
        <v>15</v>
      </c>
      <c r="Q108" s="31">
        <v>91627</v>
      </c>
      <c r="R108" s="30">
        <v>0.92</v>
      </c>
    </row>
    <row r="109" spans="1:18">
      <c r="A109" s="28">
        <v>60</v>
      </c>
      <c r="B109" s="28">
        <v>12</v>
      </c>
      <c r="C109" t="s">
        <v>399</v>
      </c>
      <c r="D109" s="7">
        <v>44.083333333333336</v>
      </c>
      <c r="E109" t="s">
        <v>409</v>
      </c>
      <c r="F109" s="33">
        <v>61.333333333333336</v>
      </c>
      <c r="G109" t="s">
        <v>99</v>
      </c>
      <c r="H109" s="32">
        <v>8169</v>
      </c>
      <c r="I109" s="32">
        <v>52185</v>
      </c>
      <c r="J109" s="32">
        <v>19004</v>
      </c>
      <c r="K109" s="32">
        <v>497</v>
      </c>
      <c r="L109" s="32">
        <v>4755</v>
      </c>
      <c r="M109" s="32">
        <v>4060</v>
      </c>
      <c r="N109" s="32">
        <v>88669</v>
      </c>
      <c r="O109">
        <v>331</v>
      </c>
      <c r="P109">
        <v>16</v>
      </c>
      <c r="Q109" s="31">
        <v>99954</v>
      </c>
      <c r="R109" s="30">
        <v>0.89</v>
      </c>
    </row>
    <row r="110" spans="1:18">
      <c r="F110" s="33"/>
    </row>
    <row r="111" spans="1:18">
      <c r="F111" s="33"/>
    </row>
    <row r="112" spans="1:18">
      <c r="F112" s="33"/>
    </row>
    <row r="113" spans="6:6">
      <c r="F113" s="33"/>
    </row>
    <row r="114" spans="6:6">
      <c r="F114" s="33"/>
    </row>
    <row r="115" spans="6:6">
      <c r="F115" s="33"/>
    </row>
    <row r="116" spans="6:6">
      <c r="F116" s="33"/>
    </row>
    <row r="117" spans="6:6">
      <c r="F117" s="33"/>
    </row>
    <row r="118" spans="6:6">
      <c r="F118" s="33"/>
    </row>
    <row r="119" spans="6:6">
      <c r="F119" s="33"/>
    </row>
    <row r="120" spans="6:6">
      <c r="F120" s="33"/>
    </row>
    <row r="121" spans="6:6">
      <c r="F121" s="33"/>
    </row>
    <row r="122" spans="6:6">
      <c r="F122" s="33"/>
    </row>
    <row r="123" spans="6:6">
      <c r="F123" s="33"/>
    </row>
    <row r="124" spans="6:6">
      <c r="F124" s="33"/>
    </row>
    <row r="125" spans="6:6">
      <c r="F125" s="33"/>
    </row>
    <row r="126" spans="6:6">
      <c r="F126" s="33"/>
    </row>
    <row r="127" spans="6:6">
      <c r="F127" s="33"/>
    </row>
    <row r="128" spans="6:6">
      <c r="F128" s="33"/>
    </row>
    <row r="129" spans="6:6">
      <c r="F129" s="33"/>
    </row>
    <row r="130" spans="6:6">
      <c r="F130" s="33"/>
    </row>
    <row r="131" spans="6:6">
      <c r="F131" s="33"/>
    </row>
    <row r="132" spans="6:6">
      <c r="F132" s="33"/>
    </row>
    <row r="133" spans="6:6">
      <c r="F133" s="33"/>
    </row>
    <row r="134" spans="6:6">
      <c r="F134" s="33"/>
    </row>
    <row r="135" spans="6:6">
      <c r="F135" s="33"/>
    </row>
    <row r="136" spans="6:6">
      <c r="F136" s="33"/>
    </row>
    <row r="137" spans="6:6">
      <c r="F137" s="33"/>
    </row>
    <row r="138" spans="6:6">
      <c r="F138" s="33"/>
    </row>
    <row r="139" spans="6:6">
      <c r="F139" s="33"/>
    </row>
    <row r="140" spans="6:6">
      <c r="F140" s="33"/>
    </row>
    <row r="141" spans="6:6">
      <c r="F141" s="33"/>
    </row>
    <row r="142" spans="6:6">
      <c r="F142" s="33"/>
    </row>
    <row r="143" spans="6:6">
      <c r="F143" s="33"/>
    </row>
    <row r="144" spans="6:6">
      <c r="F144" s="33"/>
    </row>
    <row r="145" spans="6:6">
      <c r="F145" s="33"/>
    </row>
    <row r="146" spans="6:6">
      <c r="F146" s="33"/>
    </row>
    <row r="147" spans="6:6">
      <c r="F147" s="33"/>
    </row>
    <row r="148" spans="6:6">
      <c r="F148" s="33"/>
    </row>
    <row r="149" spans="6:6">
      <c r="F149" s="33"/>
    </row>
    <row r="150" spans="6:6">
      <c r="F150" s="33"/>
    </row>
    <row r="151" spans="6:6">
      <c r="F151" s="33"/>
    </row>
    <row r="152" spans="6:6">
      <c r="F152" s="33"/>
    </row>
    <row r="153" spans="6:6">
      <c r="F153" s="33"/>
    </row>
    <row r="154" spans="6:6">
      <c r="F154" s="33"/>
    </row>
    <row r="155" spans="6:6">
      <c r="F155" s="33"/>
    </row>
    <row r="156" spans="6:6">
      <c r="F156" s="33"/>
    </row>
    <row r="157" spans="6:6">
      <c r="F157" s="33"/>
    </row>
    <row r="158" spans="6:6">
      <c r="F158" s="33"/>
    </row>
    <row r="159" spans="6:6">
      <c r="F159" s="33"/>
    </row>
    <row r="160" spans="6:6">
      <c r="F160" s="33"/>
    </row>
    <row r="161" spans="6:6">
      <c r="F161" s="33"/>
    </row>
    <row r="162" spans="6:6">
      <c r="F162" s="33"/>
    </row>
    <row r="163" spans="6:6">
      <c r="F163" s="33"/>
    </row>
    <row r="164" spans="6:6">
      <c r="F164" s="33"/>
    </row>
    <row r="165" spans="6:6">
      <c r="F165" s="33"/>
    </row>
    <row r="166" spans="6:6">
      <c r="F166" s="33"/>
    </row>
    <row r="167" spans="6:6">
      <c r="F167" s="33"/>
    </row>
    <row r="168" spans="6:6">
      <c r="F168" s="33"/>
    </row>
    <row r="169" spans="6:6">
      <c r="F169" s="33"/>
    </row>
    <row r="170" spans="6:6">
      <c r="F170" s="33"/>
    </row>
    <row r="171" spans="6:6">
      <c r="F171" s="33"/>
    </row>
    <row r="172" spans="6:6">
      <c r="F172" s="33"/>
    </row>
    <row r="173" spans="6:6">
      <c r="F173" s="33"/>
    </row>
    <row r="174" spans="6:6">
      <c r="F174" s="33"/>
    </row>
    <row r="175" spans="6:6">
      <c r="F175" s="33"/>
    </row>
    <row r="176" spans="6:6">
      <c r="F176" s="33"/>
    </row>
    <row r="177" spans="6:6">
      <c r="F177" s="33"/>
    </row>
    <row r="178" spans="6:6">
      <c r="F178" s="33"/>
    </row>
    <row r="179" spans="6:6">
      <c r="F179" s="33"/>
    </row>
    <row r="180" spans="6:6">
      <c r="F180" s="33"/>
    </row>
    <row r="181" spans="6:6">
      <c r="F181" s="33"/>
    </row>
    <row r="182" spans="6:6">
      <c r="F182" s="33"/>
    </row>
    <row r="183" spans="6:6">
      <c r="F183" s="33"/>
    </row>
    <row r="184" spans="6:6">
      <c r="F184" s="33"/>
    </row>
    <row r="185" spans="6:6">
      <c r="F185" s="33"/>
    </row>
    <row r="186" spans="6:6">
      <c r="F186" s="33"/>
    </row>
    <row r="187" spans="6:6">
      <c r="F187" s="33"/>
    </row>
    <row r="188" spans="6:6">
      <c r="F188" s="33"/>
    </row>
    <row r="189" spans="6:6">
      <c r="F189" s="33"/>
    </row>
    <row r="190" spans="6:6">
      <c r="F190" s="33"/>
    </row>
    <row r="191" spans="6:6">
      <c r="F191" s="33"/>
    </row>
    <row r="192" spans="6:6">
      <c r="F192" s="33"/>
    </row>
    <row r="193" spans="6:6">
      <c r="F193" s="33"/>
    </row>
    <row r="194" spans="6:6">
      <c r="F194" s="33"/>
    </row>
    <row r="195" spans="6:6">
      <c r="F195" s="33"/>
    </row>
    <row r="196" spans="6:6">
      <c r="F196" s="33"/>
    </row>
    <row r="197" spans="6:6">
      <c r="F197" s="33"/>
    </row>
    <row r="198" spans="6:6">
      <c r="F198" s="33"/>
    </row>
    <row r="199" spans="6:6">
      <c r="F199" s="33"/>
    </row>
    <row r="200" spans="6:6">
      <c r="F200" s="33"/>
    </row>
    <row r="201" spans="6:6">
      <c r="F201" s="33"/>
    </row>
    <row r="202" spans="6:6">
      <c r="F202" s="33"/>
    </row>
    <row r="203" spans="6:6">
      <c r="F203" s="33"/>
    </row>
    <row r="204" spans="6:6">
      <c r="F204" s="33"/>
    </row>
    <row r="205" spans="6:6">
      <c r="F205" s="33"/>
    </row>
    <row r="206" spans="6:6">
      <c r="F206" s="33"/>
    </row>
    <row r="207" spans="6:6">
      <c r="F207" s="33"/>
    </row>
    <row r="208" spans="6:6">
      <c r="F208" s="33"/>
    </row>
    <row r="209" spans="6:6">
      <c r="F209" s="33"/>
    </row>
    <row r="210" spans="6:6">
      <c r="F210" s="33"/>
    </row>
    <row r="211" spans="6:6">
      <c r="F211" s="33"/>
    </row>
    <row r="212" spans="6:6">
      <c r="F212" s="33"/>
    </row>
    <row r="213" spans="6:6">
      <c r="F213" s="33"/>
    </row>
    <row r="214" spans="6:6">
      <c r="F214" s="33"/>
    </row>
    <row r="215" spans="6:6">
      <c r="F215" s="33"/>
    </row>
    <row r="216" spans="6:6">
      <c r="F216" s="33"/>
    </row>
    <row r="217" spans="6:6">
      <c r="F217" s="33"/>
    </row>
    <row r="218" spans="6:6">
      <c r="F218" s="33"/>
    </row>
    <row r="219" spans="6:6">
      <c r="F219" s="33"/>
    </row>
    <row r="220" spans="6:6">
      <c r="F220" s="33"/>
    </row>
    <row r="221" spans="6:6">
      <c r="F221" s="33"/>
    </row>
    <row r="222" spans="6:6">
      <c r="F222" s="33"/>
    </row>
    <row r="223" spans="6:6">
      <c r="F223" s="33"/>
    </row>
    <row r="224" spans="6:6">
      <c r="F224" s="33"/>
    </row>
    <row r="225" spans="6:6">
      <c r="F225" s="33"/>
    </row>
    <row r="226" spans="6:6">
      <c r="F226" s="33"/>
    </row>
    <row r="227" spans="6:6">
      <c r="F227" s="33"/>
    </row>
    <row r="228" spans="6:6">
      <c r="F228" s="33"/>
    </row>
    <row r="229" spans="6:6">
      <c r="F229" s="33"/>
    </row>
    <row r="230" spans="6:6">
      <c r="F230" s="33"/>
    </row>
    <row r="231" spans="6:6">
      <c r="F231" s="33"/>
    </row>
    <row r="232" spans="6:6">
      <c r="F232" s="33"/>
    </row>
    <row r="233" spans="6:6">
      <c r="F233" s="33"/>
    </row>
    <row r="234" spans="6:6">
      <c r="F234" s="33"/>
    </row>
    <row r="235" spans="6:6">
      <c r="F235" s="33"/>
    </row>
    <row r="236" spans="6:6">
      <c r="F236" s="33"/>
    </row>
    <row r="237" spans="6:6">
      <c r="F237" s="33"/>
    </row>
    <row r="238" spans="6:6">
      <c r="F238" s="33"/>
    </row>
    <row r="239" spans="6:6">
      <c r="F239" s="33"/>
    </row>
    <row r="240" spans="6:6">
      <c r="F240" s="33"/>
    </row>
    <row r="241" spans="6:6">
      <c r="F241" s="33"/>
    </row>
    <row r="242" spans="6:6">
      <c r="F242" s="33"/>
    </row>
    <row r="243" spans="6:6">
      <c r="F243" s="33"/>
    </row>
    <row r="244" spans="6:6">
      <c r="F244" s="33"/>
    </row>
    <row r="245" spans="6:6">
      <c r="F245" s="33"/>
    </row>
    <row r="246" spans="6:6">
      <c r="F246" s="33"/>
    </row>
    <row r="247" spans="6:6">
      <c r="F247" s="33"/>
    </row>
    <row r="248" spans="6:6">
      <c r="F248" s="33"/>
    </row>
    <row r="249" spans="6:6">
      <c r="F249" s="33"/>
    </row>
    <row r="250" spans="6:6">
      <c r="F250" s="33"/>
    </row>
    <row r="251" spans="6:6">
      <c r="F251" s="33"/>
    </row>
    <row r="252" spans="6:6">
      <c r="F252" s="33"/>
    </row>
    <row r="253" spans="6:6">
      <c r="F253" s="33"/>
    </row>
    <row r="254" spans="6:6">
      <c r="F254" s="33"/>
    </row>
    <row r="255" spans="6:6">
      <c r="F255" s="33"/>
    </row>
    <row r="256" spans="6:6">
      <c r="F256" s="33"/>
    </row>
    <row r="257" spans="6:6">
      <c r="F257" s="33"/>
    </row>
    <row r="258" spans="6:6">
      <c r="F258" s="33"/>
    </row>
    <row r="259" spans="6:6">
      <c r="F259" s="33"/>
    </row>
    <row r="260" spans="6:6">
      <c r="F260" s="33"/>
    </row>
    <row r="261" spans="6:6">
      <c r="F261" s="33"/>
    </row>
    <row r="262" spans="6:6">
      <c r="F262" s="33"/>
    </row>
    <row r="263" spans="6:6">
      <c r="F263" s="33"/>
    </row>
    <row r="264" spans="6:6">
      <c r="F264" s="33"/>
    </row>
    <row r="265" spans="6:6">
      <c r="F265" s="33"/>
    </row>
    <row r="266" spans="6:6">
      <c r="F266" s="33"/>
    </row>
    <row r="267" spans="6:6">
      <c r="F267" s="33"/>
    </row>
    <row r="268" spans="6:6">
      <c r="F268" s="33"/>
    </row>
    <row r="269" spans="6:6">
      <c r="F269" s="33"/>
    </row>
    <row r="270" spans="6:6">
      <c r="F270" s="33"/>
    </row>
    <row r="271" spans="6:6">
      <c r="F271" s="33"/>
    </row>
    <row r="272" spans="6:6">
      <c r="F272" s="33"/>
    </row>
    <row r="273" spans="6:6">
      <c r="F273" s="33"/>
    </row>
    <row r="274" spans="6:6">
      <c r="F274" s="33"/>
    </row>
    <row r="275" spans="6:6">
      <c r="F275" s="33"/>
    </row>
    <row r="276" spans="6:6">
      <c r="F276" s="33"/>
    </row>
    <row r="277" spans="6:6">
      <c r="F277" s="33"/>
    </row>
    <row r="278" spans="6:6">
      <c r="F278" s="33"/>
    </row>
    <row r="279" spans="6:6">
      <c r="F279" s="33"/>
    </row>
    <row r="280" spans="6:6">
      <c r="F280" s="33"/>
    </row>
    <row r="281" spans="6:6">
      <c r="F281" s="33"/>
    </row>
    <row r="282" spans="6:6">
      <c r="F282" s="33"/>
    </row>
    <row r="283" spans="6:6">
      <c r="F283" s="33"/>
    </row>
    <row r="284" spans="6:6">
      <c r="F284" s="33"/>
    </row>
    <row r="285" spans="6:6">
      <c r="F285" s="33"/>
    </row>
    <row r="286" spans="6:6">
      <c r="F286" s="33"/>
    </row>
    <row r="287" spans="6:6">
      <c r="F287" s="33"/>
    </row>
    <row r="288" spans="6:6">
      <c r="F288" s="33"/>
    </row>
    <row r="289" spans="6:6">
      <c r="F289" s="33"/>
    </row>
    <row r="290" spans="6:6">
      <c r="F290" s="33"/>
    </row>
    <row r="291" spans="6:6">
      <c r="F291" s="33"/>
    </row>
    <row r="292" spans="6:6">
      <c r="F292" s="33"/>
    </row>
    <row r="293" spans="6:6">
      <c r="F293" s="33"/>
    </row>
    <row r="294" spans="6:6">
      <c r="F294" s="33"/>
    </row>
    <row r="295" spans="6:6">
      <c r="F295" s="33"/>
    </row>
    <row r="296" spans="6:6">
      <c r="F296" s="33"/>
    </row>
    <row r="297" spans="6:6">
      <c r="F297" s="33"/>
    </row>
    <row r="298" spans="6:6">
      <c r="F298" s="33"/>
    </row>
    <row r="299" spans="6:6">
      <c r="F299" s="33"/>
    </row>
    <row r="300" spans="6:6">
      <c r="F300" s="33"/>
    </row>
    <row r="301" spans="6:6">
      <c r="F301" s="33"/>
    </row>
    <row r="302" spans="6:6">
      <c r="F302" s="33"/>
    </row>
    <row r="303" spans="6:6">
      <c r="F303" s="33"/>
    </row>
    <row r="304" spans="6:6">
      <c r="F304" s="33"/>
    </row>
    <row r="305" spans="6:6">
      <c r="F305" s="33"/>
    </row>
    <row r="306" spans="6:6">
      <c r="F306" s="33"/>
    </row>
    <row r="307" spans="6:6">
      <c r="F307" s="33"/>
    </row>
    <row r="308" spans="6:6">
      <c r="F308" s="33"/>
    </row>
    <row r="309" spans="6:6">
      <c r="F309" s="33"/>
    </row>
    <row r="310" spans="6:6">
      <c r="F310" s="33"/>
    </row>
    <row r="311" spans="6:6">
      <c r="F311" s="33"/>
    </row>
    <row r="312" spans="6:6">
      <c r="F312" s="33"/>
    </row>
    <row r="313" spans="6:6">
      <c r="F313" s="33"/>
    </row>
    <row r="314" spans="6:6">
      <c r="F314" s="33"/>
    </row>
    <row r="315" spans="6:6">
      <c r="F315" s="33"/>
    </row>
    <row r="316" spans="6:6">
      <c r="F316" s="33"/>
    </row>
    <row r="317" spans="6:6">
      <c r="F317" s="33"/>
    </row>
    <row r="318" spans="6:6">
      <c r="F318" s="33"/>
    </row>
    <row r="319" spans="6:6">
      <c r="F319" s="33"/>
    </row>
    <row r="320" spans="6:6">
      <c r="F320" s="33"/>
    </row>
    <row r="321" spans="6:6">
      <c r="F321" s="33"/>
    </row>
    <row r="322" spans="6:6">
      <c r="F322" s="33"/>
    </row>
    <row r="323" spans="6:6">
      <c r="F323" s="33"/>
    </row>
    <row r="324" spans="6:6">
      <c r="F324" s="33"/>
    </row>
    <row r="325" spans="6:6">
      <c r="F325" s="33"/>
    </row>
    <row r="326" spans="6:6">
      <c r="F326" s="33"/>
    </row>
    <row r="327" spans="6:6">
      <c r="F327" s="33"/>
    </row>
    <row r="328" spans="6:6">
      <c r="F328" s="33"/>
    </row>
    <row r="329" spans="6:6">
      <c r="F329" s="33"/>
    </row>
    <row r="330" spans="6:6">
      <c r="F330" s="33"/>
    </row>
    <row r="331" spans="6:6">
      <c r="F331" s="33"/>
    </row>
    <row r="332" spans="6:6">
      <c r="F332" s="33"/>
    </row>
    <row r="333" spans="6:6">
      <c r="F333" s="33"/>
    </row>
    <row r="334" spans="6:6">
      <c r="F334" s="33"/>
    </row>
    <row r="335" spans="6:6">
      <c r="F335" s="33"/>
    </row>
    <row r="336" spans="6:6">
      <c r="F336" s="33"/>
    </row>
    <row r="337" spans="6:6">
      <c r="F337" s="33"/>
    </row>
    <row r="338" spans="6:6">
      <c r="F338" s="33"/>
    </row>
    <row r="339" spans="6:6">
      <c r="F339" s="33"/>
    </row>
    <row r="340" spans="6:6">
      <c r="F340" s="33"/>
    </row>
    <row r="341" spans="6:6">
      <c r="F341" s="33"/>
    </row>
    <row r="342" spans="6:6">
      <c r="F342" s="33"/>
    </row>
    <row r="343" spans="6:6">
      <c r="F343" s="33"/>
    </row>
    <row r="344" spans="6:6">
      <c r="F344" s="33"/>
    </row>
    <row r="345" spans="6:6">
      <c r="F345" s="33"/>
    </row>
    <row r="346" spans="6:6">
      <c r="F346" s="33"/>
    </row>
    <row r="347" spans="6:6">
      <c r="F347" s="33"/>
    </row>
    <row r="348" spans="6:6">
      <c r="F348" s="33"/>
    </row>
    <row r="349" spans="6:6">
      <c r="F349" s="33"/>
    </row>
    <row r="350" spans="6:6">
      <c r="F350" s="33"/>
    </row>
    <row r="351" spans="6:6">
      <c r="F351" s="33"/>
    </row>
    <row r="352" spans="6:6">
      <c r="F352" s="33"/>
    </row>
    <row r="353" spans="6:6">
      <c r="F353" s="33"/>
    </row>
    <row r="354" spans="6:6">
      <c r="F354" s="33"/>
    </row>
    <row r="355" spans="6:6">
      <c r="F355" s="33"/>
    </row>
    <row r="356" spans="6:6">
      <c r="F356" s="33"/>
    </row>
    <row r="357" spans="6:6">
      <c r="F357" s="33"/>
    </row>
    <row r="358" spans="6:6">
      <c r="F358" s="33"/>
    </row>
    <row r="359" spans="6:6">
      <c r="F359" s="33"/>
    </row>
    <row r="360" spans="6:6">
      <c r="F360" s="33"/>
    </row>
    <row r="361" spans="6:6">
      <c r="F361" s="33"/>
    </row>
    <row r="362" spans="6:6">
      <c r="F362" s="33"/>
    </row>
    <row r="363" spans="6:6">
      <c r="F363" s="33"/>
    </row>
    <row r="364" spans="6:6">
      <c r="F364" s="33"/>
    </row>
    <row r="365" spans="6:6">
      <c r="F365" s="33"/>
    </row>
    <row r="366" spans="6:6">
      <c r="F366" s="33"/>
    </row>
    <row r="367" spans="6:6">
      <c r="F367" s="33"/>
    </row>
    <row r="368" spans="6:6">
      <c r="F368" s="33"/>
    </row>
    <row r="369" spans="6:6">
      <c r="F369" s="33"/>
    </row>
    <row r="370" spans="6:6">
      <c r="F370" s="33"/>
    </row>
    <row r="371" spans="6:6">
      <c r="F371" s="33"/>
    </row>
    <row r="372" spans="6:6">
      <c r="F372" s="33"/>
    </row>
    <row r="373" spans="6:6">
      <c r="F373" s="33"/>
    </row>
    <row r="374" spans="6:6">
      <c r="F374" s="33"/>
    </row>
    <row r="375" spans="6:6">
      <c r="F375" s="33"/>
    </row>
    <row r="376" spans="6:6">
      <c r="F376" s="33"/>
    </row>
    <row r="377" spans="6:6">
      <c r="F377" s="33"/>
    </row>
    <row r="378" spans="6:6">
      <c r="F378" s="33"/>
    </row>
    <row r="379" spans="6:6">
      <c r="F379" s="33"/>
    </row>
    <row r="380" spans="6:6">
      <c r="F380" s="33"/>
    </row>
    <row r="381" spans="6:6">
      <c r="F381" s="33"/>
    </row>
    <row r="382" spans="6:6">
      <c r="F382" s="33"/>
    </row>
    <row r="383" spans="6:6">
      <c r="F383" s="33"/>
    </row>
    <row r="384" spans="6:6">
      <c r="F384" s="33"/>
    </row>
    <row r="385" spans="6:6">
      <c r="F385" s="33"/>
    </row>
    <row r="386" spans="6:6">
      <c r="F386" s="33"/>
    </row>
    <row r="387" spans="6:6">
      <c r="F387" s="33"/>
    </row>
    <row r="388" spans="6:6">
      <c r="F388" s="33"/>
    </row>
    <row r="389" spans="6:6">
      <c r="F389" s="33"/>
    </row>
    <row r="390" spans="6:6">
      <c r="F390" s="33"/>
    </row>
    <row r="391" spans="6:6">
      <c r="F391" s="33"/>
    </row>
    <row r="392" spans="6:6">
      <c r="F392" s="33"/>
    </row>
    <row r="393" spans="6:6">
      <c r="F393" s="33"/>
    </row>
    <row r="394" spans="6:6">
      <c r="F394" s="33"/>
    </row>
    <row r="395" spans="6:6">
      <c r="F395" s="33"/>
    </row>
    <row r="396" spans="6:6">
      <c r="F396" s="33"/>
    </row>
    <row r="397" spans="6:6">
      <c r="F397" s="33"/>
    </row>
    <row r="398" spans="6:6">
      <c r="F398" s="33"/>
    </row>
    <row r="399" spans="6:6">
      <c r="F399" s="33"/>
    </row>
    <row r="400" spans="6:6">
      <c r="F400" s="33"/>
    </row>
    <row r="401" spans="6:6">
      <c r="F401" s="33"/>
    </row>
    <row r="402" spans="6:6">
      <c r="F402" s="33"/>
    </row>
    <row r="403" spans="6:6">
      <c r="F403" s="33"/>
    </row>
    <row r="404" spans="6:6">
      <c r="F404" s="33"/>
    </row>
    <row r="405" spans="6:6">
      <c r="F405" s="33"/>
    </row>
    <row r="406" spans="6:6">
      <c r="F406" s="33"/>
    </row>
    <row r="407" spans="6:6">
      <c r="F407" s="33"/>
    </row>
    <row r="408" spans="6:6">
      <c r="F408" s="33"/>
    </row>
    <row r="409" spans="6:6">
      <c r="F409" s="33"/>
    </row>
    <row r="410" spans="6:6">
      <c r="F410" s="33"/>
    </row>
    <row r="411" spans="6:6">
      <c r="F411" s="33"/>
    </row>
    <row r="412" spans="6:6">
      <c r="F412" s="33"/>
    </row>
    <row r="413" spans="6:6">
      <c r="F413" s="33"/>
    </row>
    <row r="414" spans="6:6">
      <c r="F414" s="33"/>
    </row>
    <row r="415" spans="6:6">
      <c r="F415" s="33"/>
    </row>
    <row r="416" spans="6:6">
      <c r="F416" s="33"/>
    </row>
    <row r="417" spans="6:6">
      <c r="F417" s="33"/>
    </row>
    <row r="418" spans="6:6">
      <c r="F418" s="33"/>
    </row>
    <row r="419" spans="6:6">
      <c r="F419" s="33"/>
    </row>
    <row r="420" spans="6:6">
      <c r="F420" s="33"/>
    </row>
    <row r="421" spans="6:6">
      <c r="F421" s="33"/>
    </row>
    <row r="422" spans="6:6">
      <c r="F422" s="33"/>
    </row>
    <row r="423" spans="6:6">
      <c r="F423" s="33"/>
    </row>
    <row r="424" spans="6:6">
      <c r="F424" s="33"/>
    </row>
    <row r="425" spans="6:6">
      <c r="F425" s="33"/>
    </row>
    <row r="426" spans="6:6">
      <c r="F426" s="33"/>
    </row>
    <row r="427" spans="6:6">
      <c r="F427" s="33"/>
    </row>
    <row r="428" spans="6:6">
      <c r="F428" s="33"/>
    </row>
    <row r="429" spans="6:6">
      <c r="F429" s="33"/>
    </row>
    <row r="430" spans="6:6">
      <c r="F430" s="33"/>
    </row>
    <row r="431" spans="6:6">
      <c r="F431" s="33"/>
    </row>
    <row r="432" spans="6:6">
      <c r="F432" s="33"/>
    </row>
    <row r="433" spans="6:6">
      <c r="F433" s="33"/>
    </row>
    <row r="434" spans="6:6">
      <c r="F434" s="33"/>
    </row>
    <row r="435" spans="6:6">
      <c r="F435" s="33"/>
    </row>
    <row r="436" spans="6:6">
      <c r="F436" s="33"/>
    </row>
    <row r="437" spans="6:6">
      <c r="F437" s="33"/>
    </row>
    <row r="438" spans="6:6">
      <c r="F438" s="33"/>
    </row>
    <row r="439" spans="6:6">
      <c r="F439" s="33"/>
    </row>
    <row r="440" spans="6:6">
      <c r="F440" s="33"/>
    </row>
    <row r="441" spans="6:6">
      <c r="F441" s="33"/>
    </row>
    <row r="442" spans="6:6">
      <c r="F442" s="33"/>
    </row>
    <row r="443" spans="6:6">
      <c r="F443" s="33"/>
    </row>
    <row r="444" spans="6:6">
      <c r="F444" s="33"/>
    </row>
    <row r="445" spans="6:6">
      <c r="F445" s="33"/>
    </row>
    <row r="446" spans="6:6">
      <c r="F446" s="33"/>
    </row>
    <row r="447" spans="6:6">
      <c r="F447" s="33"/>
    </row>
    <row r="448" spans="6:6">
      <c r="F448" s="33"/>
    </row>
    <row r="449" spans="6:6">
      <c r="F449" s="33"/>
    </row>
    <row r="450" spans="6:6">
      <c r="F450" s="33"/>
    </row>
    <row r="451" spans="6:6">
      <c r="F451" s="33"/>
    </row>
    <row r="452" spans="6:6">
      <c r="F452" s="33"/>
    </row>
    <row r="453" spans="6:6">
      <c r="F453" s="33"/>
    </row>
    <row r="454" spans="6:6">
      <c r="F454" s="33"/>
    </row>
    <row r="455" spans="6:6">
      <c r="F455" s="33"/>
    </row>
    <row r="456" spans="6:6">
      <c r="F456" s="33"/>
    </row>
    <row r="457" spans="6:6">
      <c r="F457" s="33"/>
    </row>
    <row r="458" spans="6:6">
      <c r="F458" s="33"/>
    </row>
    <row r="459" spans="6:6">
      <c r="F459" s="33"/>
    </row>
    <row r="460" spans="6:6">
      <c r="F460" s="33"/>
    </row>
    <row r="461" spans="6:6">
      <c r="F461" s="33"/>
    </row>
    <row r="462" spans="6:6">
      <c r="F462" s="33"/>
    </row>
    <row r="463" spans="6:6">
      <c r="F463" s="33"/>
    </row>
    <row r="464" spans="6:6">
      <c r="F464" s="33"/>
    </row>
    <row r="465" spans="6:6">
      <c r="F465" s="33"/>
    </row>
    <row r="466" spans="6:6">
      <c r="F466" s="33"/>
    </row>
    <row r="467" spans="6:6">
      <c r="F467" s="33"/>
    </row>
    <row r="468" spans="6:6">
      <c r="F468" s="33"/>
    </row>
    <row r="469" spans="6:6">
      <c r="F469" s="33"/>
    </row>
    <row r="470" spans="6:6">
      <c r="F470" s="33"/>
    </row>
    <row r="471" spans="6:6">
      <c r="F471" s="33"/>
    </row>
    <row r="472" spans="6:6">
      <c r="F472" s="33"/>
    </row>
    <row r="473" spans="6:6">
      <c r="F473" s="33"/>
    </row>
    <row r="474" spans="6:6">
      <c r="F474" s="33"/>
    </row>
    <row r="475" spans="6:6">
      <c r="F475" s="33"/>
    </row>
    <row r="476" spans="6:6">
      <c r="F476" s="33"/>
    </row>
    <row r="477" spans="6:6">
      <c r="F477" s="33"/>
    </row>
    <row r="478" spans="6:6">
      <c r="F478" s="33"/>
    </row>
    <row r="479" spans="6:6">
      <c r="F479" s="33"/>
    </row>
    <row r="480" spans="6:6">
      <c r="F480" s="33"/>
    </row>
    <row r="481" spans="6:6">
      <c r="F481" s="33"/>
    </row>
    <row r="482" spans="6:6">
      <c r="F482" s="33"/>
    </row>
    <row r="483" spans="6:6">
      <c r="F483" s="33"/>
    </row>
    <row r="484" spans="6:6">
      <c r="F484" s="33"/>
    </row>
    <row r="485" spans="6:6">
      <c r="F485" s="33"/>
    </row>
    <row r="486" spans="6:6">
      <c r="F486" s="33"/>
    </row>
    <row r="487" spans="6:6">
      <c r="F487" s="33"/>
    </row>
    <row r="488" spans="6:6">
      <c r="F488" s="33"/>
    </row>
    <row r="489" spans="6:6">
      <c r="F489" s="33"/>
    </row>
    <row r="490" spans="6:6">
      <c r="F490" s="33"/>
    </row>
    <row r="491" spans="6:6">
      <c r="F491" s="33"/>
    </row>
    <row r="492" spans="6:6">
      <c r="F492" s="33"/>
    </row>
    <row r="493" spans="6:6">
      <c r="F493" s="33"/>
    </row>
    <row r="494" spans="6:6">
      <c r="F494" s="33"/>
    </row>
    <row r="495" spans="6:6">
      <c r="F495" s="33"/>
    </row>
    <row r="496" spans="6:6">
      <c r="F496" s="33"/>
    </row>
    <row r="497" spans="6:6">
      <c r="F497" s="33"/>
    </row>
    <row r="498" spans="6:6">
      <c r="F498" s="33"/>
    </row>
    <row r="499" spans="6:6">
      <c r="F499" s="33"/>
    </row>
    <row r="500" spans="6:6">
      <c r="F500" s="33"/>
    </row>
    <row r="501" spans="6:6">
      <c r="F501" s="33"/>
    </row>
    <row r="502" spans="6:6">
      <c r="F502" s="33"/>
    </row>
    <row r="503" spans="6:6">
      <c r="F503" s="33"/>
    </row>
    <row r="504" spans="6:6">
      <c r="F504" s="33"/>
    </row>
    <row r="505" spans="6:6">
      <c r="F505" s="33"/>
    </row>
    <row r="506" spans="6:6">
      <c r="F506" s="33"/>
    </row>
    <row r="507" spans="6:6">
      <c r="F507" s="33"/>
    </row>
    <row r="508" spans="6:6">
      <c r="F508" s="33"/>
    </row>
    <row r="509" spans="6:6">
      <c r="F509" s="33"/>
    </row>
    <row r="510" spans="6:6">
      <c r="F510" s="33"/>
    </row>
    <row r="511" spans="6:6">
      <c r="F511" s="33"/>
    </row>
    <row r="512" spans="6:6">
      <c r="F512" s="33"/>
    </row>
    <row r="513" spans="6:6">
      <c r="F513" s="33"/>
    </row>
    <row r="514" spans="6:6">
      <c r="F514" s="33"/>
    </row>
    <row r="515" spans="6:6">
      <c r="F515" s="33"/>
    </row>
    <row r="516" spans="6:6">
      <c r="F516" s="33"/>
    </row>
    <row r="517" spans="6:6">
      <c r="F517" s="33"/>
    </row>
    <row r="518" spans="6:6">
      <c r="F518" s="33"/>
    </row>
    <row r="519" spans="6:6">
      <c r="F519" s="33"/>
    </row>
    <row r="520" spans="6:6">
      <c r="F520" s="33"/>
    </row>
    <row r="521" spans="6:6">
      <c r="F521" s="33"/>
    </row>
    <row r="522" spans="6:6">
      <c r="F522" s="33"/>
    </row>
    <row r="523" spans="6:6">
      <c r="F523" s="33"/>
    </row>
    <row r="524" spans="6:6">
      <c r="F524" s="33"/>
    </row>
    <row r="525" spans="6:6">
      <c r="F525" s="33"/>
    </row>
    <row r="526" spans="6:6">
      <c r="F526" s="33"/>
    </row>
    <row r="527" spans="6:6">
      <c r="F527" s="33"/>
    </row>
    <row r="528" spans="6:6">
      <c r="F528" s="33"/>
    </row>
    <row r="529" spans="6:6">
      <c r="F529" s="33"/>
    </row>
    <row r="530" spans="6:6">
      <c r="F530" s="33"/>
    </row>
    <row r="531" spans="6:6">
      <c r="F531" s="33"/>
    </row>
    <row r="532" spans="6:6">
      <c r="F532" s="33"/>
    </row>
    <row r="533" spans="6:6">
      <c r="F533" s="33"/>
    </row>
    <row r="534" spans="6:6">
      <c r="F534" s="33"/>
    </row>
    <row r="535" spans="6:6">
      <c r="F535" s="33"/>
    </row>
    <row r="536" spans="6:6">
      <c r="F536" s="33"/>
    </row>
    <row r="537" spans="6:6">
      <c r="F537" s="33"/>
    </row>
    <row r="538" spans="6:6">
      <c r="F538" s="33"/>
    </row>
    <row r="539" spans="6:6">
      <c r="F539" s="33"/>
    </row>
    <row r="540" spans="6:6">
      <c r="F540" s="33"/>
    </row>
    <row r="541" spans="6:6">
      <c r="F541" s="33"/>
    </row>
    <row r="542" spans="6:6">
      <c r="F542" s="33"/>
    </row>
    <row r="543" spans="6:6">
      <c r="F543" s="33"/>
    </row>
    <row r="544" spans="6:6">
      <c r="F544" s="33"/>
    </row>
    <row r="545" spans="6:6">
      <c r="F545" s="33"/>
    </row>
    <row r="546" spans="6:6">
      <c r="F546" s="33"/>
    </row>
    <row r="547" spans="6:6">
      <c r="F547" s="33"/>
    </row>
    <row r="548" spans="6:6">
      <c r="F548" s="33"/>
    </row>
    <row r="549" spans="6:6">
      <c r="F549" s="33"/>
    </row>
    <row r="550" spans="6:6">
      <c r="F550" s="33"/>
    </row>
    <row r="551" spans="6:6">
      <c r="F551" s="33"/>
    </row>
    <row r="552" spans="6:6">
      <c r="F552" s="33"/>
    </row>
    <row r="553" spans="6:6">
      <c r="F553" s="33"/>
    </row>
    <row r="554" spans="6:6">
      <c r="F554" s="33"/>
    </row>
    <row r="555" spans="6:6">
      <c r="F555" s="33"/>
    </row>
    <row r="556" spans="6:6">
      <c r="F556" s="33"/>
    </row>
    <row r="557" spans="6:6">
      <c r="F557" s="33"/>
    </row>
    <row r="558" spans="6:6">
      <c r="F558" s="33"/>
    </row>
    <row r="559" spans="6:6">
      <c r="F559" s="33"/>
    </row>
    <row r="560" spans="6:6">
      <c r="F560" s="33"/>
    </row>
    <row r="561" spans="6:6">
      <c r="F561" s="33"/>
    </row>
    <row r="562" spans="6:6">
      <c r="F562" s="33"/>
    </row>
    <row r="563" spans="6:6">
      <c r="F563" s="33"/>
    </row>
    <row r="564" spans="6:6">
      <c r="F564" s="33"/>
    </row>
    <row r="565" spans="6:6">
      <c r="F565" s="33"/>
    </row>
    <row r="566" spans="6:6">
      <c r="F566" s="33"/>
    </row>
    <row r="567" spans="6:6">
      <c r="F567" s="33"/>
    </row>
    <row r="568" spans="6:6">
      <c r="F568" s="33"/>
    </row>
    <row r="569" spans="6:6">
      <c r="F569" s="33"/>
    </row>
    <row r="570" spans="6:6">
      <c r="F570" s="33"/>
    </row>
    <row r="571" spans="6:6">
      <c r="F571" s="33"/>
    </row>
    <row r="572" spans="6:6">
      <c r="F572" s="33"/>
    </row>
    <row r="573" spans="6:6">
      <c r="F573" s="33"/>
    </row>
    <row r="574" spans="6:6">
      <c r="F574" s="33"/>
    </row>
    <row r="575" spans="6:6">
      <c r="F575" s="33"/>
    </row>
    <row r="576" spans="6:6">
      <c r="F576" s="33"/>
    </row>
    <row r="577" spans="6:6">
      <c r="F577" s="33"/>
    </row>
    <row r="578" spans="6:6">
      <c r="F578" s="33"/>
    </row>
    <row r="579" spans="6:6">
      <c r="F579" s="33"/>
    </row>
    <row r="580" spans="6:6">
      <c r="F580" s="33"/>
    </row>
    <row r="581" spans="6:6">
      <c r="F581" s="33"/>
    </row>
    <row r="582" spans="6:6">
      <c r="F582" s="33"/>
    </row>
    <row r="583" spans="6:6">
      <c r="F583" s="33"/>
    </row>
    <row r="584" spans="6:6">
      <c r="F584" s="33"/>
    </row>
    <row r="585" spans="6:6">
      <c r="F585" s="33"/>
    </row>
    <row r="586" spans="6:6">
      <c r="F586" s="33"/>
    </row>
    <row r="587" spans="6:6">
      <c r="F587" s="33"/>
    </row>
    <row r="588" spans="6:6">
      <c r="F588" s="33"/>
    </row>
    <row r="589" spans="6:6">
      <c r="F589" s="33"/>
    </row>
    <row r="590" spans="6:6">
      <c r="F590" s="33"/>
    </row>
    <row r="591" spans="6:6">
      <c r="F591" s="33"/>
    </row>
    <row r="592" spans="6:6">
      <c r="F592" s="33"/>
    </row>
    <row r="593" spans="6:6">
      <c r="F593" s="33"/>
    </row>
    <row r="594" spans="6:6">
      <c r="F594" s="33"/>
    </row>
    <row r="595" spans="6:6">
      <c r="F595" s="33"/>
    </row>
    <row r="596" spans="6:6">
      <c r="F596" s="33"/>
    </row>
    <row r="597" spans="6:6">
      <c r="F597" s="33"/>
    </row>
    <row r="598" spans="6:6">
      <c r="F598" s="33"/>
    </row>
    <row r="599" spans="6:6">
      <c r="F599" s="33"/>
    </row>
    <row r="600" spans="6:6">
      <c r="F600" s="33"/>
    </row>
    <row r="601" spans="6:6">
      <c r="F601" s="33"/>
    </row>
    <row r="602" spans="6:6">
      <c r="F602" s="33"/>
    </row>
    <row r="603" spans="6:6">
      <c r="F603" s="33"/>
    </row>
    <row r="604" spans="6:6">
      <c r="F604" s="33"/>
    </row>
    <row r="605" spans="6:6">
      <c r="F605" s="33"/>
    </row>
    <row r="606" spans="6:6">
      <c r="F606" s="33"/>
    </row>
    <row r="607" spans="6:6">
      <c r="F607" s="33"/>
    </row>
    <row r="608" spans="6:6">
      <c r="F608" s="33"/>
    </row>
    <row r="609" spans="6:6">
      <c r="F609" s="33"/>
    </row>
    <row r="610" spans="6:6">
      <c r="F610" s="33"/>
    </row>
    <row r="611" spans="6:6">
      <c r="F611" s="33"/>
    </row>
    <row r="612" spans="6:6">
      <c r="F612" s="33"/>
    </row>
    <row r="613" spans="6:6">
      <c r="F613" s="33"/>
    </row>
    <row r="614" spans="6:6">
      <c r="F614" s="33"/>
    </row>
    <row r="615" spans="6:6">
      <c r="F615" s="33"/>
    </row>
    <row r="616" spans="6:6">
      <c r="F616" s="33"/>
    </row>
    <row r="617" spans="6:6">
      <c r="F617" s="33"/>
    </row>
    <row r="618" spans="6:6">
      <c r="F618" s="33"/>
    </row>
    <row r="619" spans="6:6">
      <c r="F619" s="33"/>
    </row>
    <row r="620" spans="6:6">
      <c r="F620" s="33"/>
    </row>
    <row r="621" spans="6:6">
      <c r="F621" s="33"/>
    </row>
    <row r="622" spans="6:6">
      <c r="F622" s="33"/>
    </row>
    <row r="623" spans="6:6">
      <c r="F623" s="33"/>
    </row>
    <row r="624" spans="6:6">
      <c r="F624" s="33"/>
    </row>
    <row r="625" spans="6:6">
      <c r="F625" s="33"/>
    </row>
    <row r="626" spans="6:6">
      <c r="F626" s="33"/>
    </row>
    <row r="627" spans="6:6">
      <c r="F627" s="33"/>
    </row>
    <row r="628" spans="6:6">
      <c r="F628" s="33"/>
    </row>
    <row r="629" spans="6:6">
      <c r="F629" s="33"/>
    </row>
    <row r="630" spans="6:6">
      <c r="F630" s="33"/>
    </row>
    <row r="631" spans="6:6">
      <c r="F631" s="33"/>
    </row>
    <row r="632" spans="6:6">
      <c r="F632" s="33"/>
    </row>
    <row r="633" spans="6:6">
      <c r="F633" s="33"/>
    </row>
    <row r="634" spans="6:6">
      <c r="F634" s="33"/>
    </row>
    <row r="635" spans="6:6">
      <c r="F635" s="33"/>
    </row>
    <row r="636" spans="6:6">
      <c r="F636" s="33"/>
    </row>
    <row r="637" spans="6:6">
      <c r="F637" s="33"/>
    </row>
    <row r="638" spans="6:6">
      <c r="F638" s="33"/>
    </row>
    <row r="639" spans="6:6">
      <c r="F639" s="33"/>
    </row>
    <row r="640" spans="6:6">
      <c r="F640" s="33"/>
    </row>
    <row r="641" spans="6:6">
      <c r="F641" s="33"/>
    </row>
    <row r="642" spans="6:6">
      <c r="F642" s="33"/>
    </row>
    <row r="643" spans="6:6">
      <c r="F643" s="33"/>
    </row>
    <row r="644" spans="6:6">
      <c r="F644" s="33"/>
    </row>
    <row r="645" spans="6:6">
      <c r="F645" s="33"/>
    </row>
    <row r="646" spans="6:6">
      <c r="F646" s="33"/>
    </row>
    <row r="647" spans="6:6">
      <c r="F647" s="33"/>
    </row>
    <row r="648" spans="6:6">
      <c r="F648" s="33"/>
    </row>
    <row r="649" spans="6:6">
      <c r="F649" s="33"/>
    </row>
    <row r="650" spans="6:6">
      <c r="F650" s="33"/>
    </row>
    <row r="651" spans="6:6">
      <c r="F651" s="33"/>
    </row>
    <row r="652" spans="6:6">
      <c r="F652" s="33"/>
    </row>
    <row r="653" spans="6:6">
      <c r="F653" s="33"/>
    </row>
    <row r="654" spans="6:6">
      <c r="F654" s="33"/>
    </row>
    <row r="655" spans="6:6">
      <c r="F655" s="33"/>
    </row>
    <row r="656" spans="6:6">
      <c r="F656" s="33"/>
    </row>
    <row r="657" spans="6:6">
      <c r="F657" s="33"/>
    </row>
    <row r="658" spans="6:6">
      <c r="F658" s="33"/>
    </row>
    <row r="659" spans="6:6">
      <c r="F659" s="33"/>
    </row>
    <row r="660" spans="6:6">
      <c r="F660" s="33"/>
    </row>
    <row r="661" spans="6:6">
      <c r="F661" s="33"/>
    </row>
    <row r="662" spans="6:6">
      <c r="F662" s="33"/>
    </row>
    <row r="663" spans="6:6">
      <c r="F663" s="33"/>
    </row>
    <row r="664" spans="6:6">
      <c r="F664" s="33"/>
    </row>
    <row r="665" spans="6:6">
      <c r="F665" s="33"/>
    </row>
    <row r="666" spans="6:6">
      <c r="F666" s="33"/>
    </row>
    <row r="667" spans="6:6">
      <c r="F667" s="33"/>
    </row>
    <row r="668" spans="6:6">
      <c r="F668" s="33"/>
    </row>
    <row r="669" spans="6:6">
      <c r="F669" s="33"/>
    </row>
    <row r="670" spans="6:6">
      <c r="F670" s="33"/>
    </row>
    <row r="671" spans="6:6">
      <c r="F671" s="33"/>
    </row>
    <row r="672" spans="6:6">
      <c r="F672" s="33"/>
    </row>
    <row r="673" spans="6:6">
      <c r="F673" s="33"/>
    </row>
    <row r="674" spans="6:6">
      <c r="F674" s="33"/>
    </row>
    <row r="675" spans="6:6">
      <c r="F675" s="33"/>
    </row>
    <row r="676" spans="6:6">
      <c r="F676" s="33"/>
    </row>
    <row r="677" spans="6:6">
      <c r="F677" s="33"/>
    </row>
    <row r="678" spans="6:6">
      <c r="F678" s="33"/>
    </row>
    <row r="679" spans="6:6">
      <c r="F679" s="33"/>
    </row>
    <row r="680" spans="6:6">
      <c r="F680" s="33"/>
    </row>
    <row r="681" spans="6:6">
      <c r="F681" s="33"/>
    </row>
    <row r="682" spans="6:6">
      <c r="F682" s="33"/>
    </row>
    <row r="683" spans="6:6">
      <c r="F683" s="33"/>
    </row>
    <row r="684" spans="6:6">
      <c r="F684" s="33"/>
    </row>
    <row r="685" spans="6:6">
      <c r="F685" s="33"/>
    </row>
    <row r="686" spans="6:6">
      <c r="F686" s="33"/>
    </row>
    <row r="687" spans="6:6">
      <c r="F687" s="33"/>
    </row>
    <row r="688" spans="6:6">
      <c r="F688" s="33"/>
    </row>
    <row r="689" spans="6:6">
      <c r="F689" s="33"/>
    </row>
    <row r="690" spans="6:6">
      <c r="F690" s="33"/>
    </row>
    <row r="691" spans="6:6">
      <c r="F691" s="33"/>
    </row>
    <row r="692" spans="6:6">
      <c r="F692" s="33"/>
    </row>
    <row r="693" spans="6:6">
      <c r="F693" s="33"/>
    </row>
    <row r="694" spans="6:6">
      <c r="F694" s="33"/>
    </row>
    <row r="695" spans="6:6">
      <c r="F695" s="33"/>
    </row>
    <row r="696" spans="6:6">
      <c r="F696" s="33"/>
    </row>
    <row r="697" spans="6:6">
      <c r="F697" s="33"/>
    </row>
    <row r="698" spans="6:6">
      <c r="F698" s="33"/>
    </row>
    <row r="699" spans="6:6">
      <c r="F699" s="33"/>
    </row>
    <row r="700" spans="6:6">
      <c r="F700" s="33"/>
    </row>
    <row r="701" spans="6:6">
      <c r="F701" s="33"/>
    </row>
    <row r="702" spans="6:6">
      <c r="F702" s="33"/>
    </row>
    <row r="703" spans="6:6">
      <c r="F703" s="33"/>
    </row>
    <row r="704" spans="6:6">
      <c r="F704" s="33"/>
    </row>
    <row r="705" spans="6:6">
      <c r="F705" s="33"/>
    </row>
    <row r="706" spans="6:6">
      <c r="F706" s="33"/>
    </row>
    <row r="707" spans="6:6">
      <c r="F707" s="33"/>
    </row>
    <row r="708" spans="6:6">
      <c r="F708" s="33"/>
    </row>
    <row r="709" spans="6:6">
      <c r="F709" s="33"/>
    </row>
    <row r="710" spans="6:6">
      <c r="F710" s="33"/>
    </row>
    <row r="711" spans="6:6">
      <c r="F711" s="33"/>
    </row>
    <row r="712" spans="6:6">
      <c r="F712" s="33"/>
    </row>
    <row r="713" spans="6:6">
      <c r="F713" s="33"/>
    </row>
    <row r="714" spans="6:6">
      <c r="F714" s="33"/>
    </row>
    <row r="715" spans="6:6">
      <c r="F715" s="33"/>
    </row>
    <row r="716" spans="6:6">
      <c r="F716" s="33"/>
    </row>
    <row r="717" spans="6:6">
      <c r="F717" s="33"/>
    </row>
    <row r="718" spans="6:6">
      <c r="F718" s="33"/>
    </row>
    <row r="719" spans="6:6">
      <c r="F719" s="33"/>
    </row>
    <row r="720" spans="6:6">
      <c r="F720" s="33"/>
    </row>
    <row r="721" spans="6:6">
      <c r="F721" s="33"/>
    </row>
    <row r="722" spans="6:6">
      <c r="F722" s="33"/>
    </row>
    <row r="723" spans="6:6">
      <c r="F723" s="33"/>
    </row>
    <row r="724" spans="6:6">
      <c r="F724" s="33"/>
    </row>
    <row r="725" spans="6:6">
      <c r="F725" s="33"/>
    </row>
    <row r="726" spans="6:6">
      <c r="F726" s="33"/>
    </row>
    <row r="727" spans="6:6">
      <c r="F727" s="33"/>
    </row>
    <row r="728" spans="6:6">
      <c r="F728" s="33"/>
    </row>
    <row r="729" spans="6:6">
      <c r="F729" s="33"/>
    </row>
    <row r="730" spans="6:6">
      <c r="F730" s="33"/>
    </row>
    <row r="731" spans="6:6">
      <c r="F731" s="33"/>
    </row>
    <row r="732" spans="6:6">
      <c r="F732" s="33"/>
    </row>
    <row r="733" spans="6:6">
      <c r="F733" s="33"/>
    </row>
    <row r="734" spans="6:6">
      <c r="F734" s="33"/>
    </row>
    <row r="735" spans="6:6">
      <c r="F735" s="33"/>
    </row>
    <row r="736" spans="6:6">
      <c r="F736" s="33"/>
    </row>
    <row r="737" spans="6:6">
      <c r="F737" s="33"/>
    </row>
    <row r="738" spans="6:6">
      <c r="F738" s="33"/>
    </row>
    <row r="739" spans="6:6">
      <c r="F739" s="33"/>
    </row>
    <row r="740" spans="6:6">
      <c r="F740" s="33"/>
    </row>
    <row r="741" spans="6:6">
      <c r="F741" s="33"/>
    </row>
    <row r="742" spans="6:6">
      <c r="F742" s="33"/>
    </row>
    <row r="743" spans="6:6">
      <c r="F743" s="33"/>
    </row>
    <row r="744" spans="6:6">
      <c r="F744" s="33"/>
    </row>
    <row r="745" spans="6:6">
      <c r="F745" s="33"/>
    </row>
    <row r="746" spans="6:6">
      <c r="F746" s="33"/>
    </row>
    <row r="747" spans="6:6">
      <c r="F747" s="33"/>
    </row>
    <row r="748" spans="6:6">
      <c r="F748" s="33"/>
    </row>
    <row r="749" spans="6:6">
      <c r="F749" s="33"/>
    </row>
    <row r="750" spans="6:6">
      <c r="F750" s="33"/>
    </row>
    <row r="751" spans="6:6">
      <c r="F751" s="33"/>
    </row>
    <row r="752" spans="6:6">
      <c r="F752" s="33"/>
    </row>
    <row r="753" spans="6:6">
      <c r="F753" s="33"/>
    </row>
    <row r="754" spans="6:6">
      <c r="F754" s="33"/>
    </row>
    <row r="755" spans="6:6">
      <c r="F755" s="33"/>
    </row>
    <row r="756" spans="6:6">
      <c r="F756" s="33"/>
    </row>
    <row r="757" spans="6:6">
      <c r="F757" s="33"/>
    </row>
    <row r="758" spans="6:6">
      <c r="F758" s="33"/>
    </row>
    <row r="759" spans="6:6">
      <c r="F759" s="33"/>
    </row>
    <row r="760" spans="6:6">
      <c r="F760" s="33"/>
    </row>
    <row r="761" spans="6:6">
      <c r="F761" s="33"/>
    </row>
    <row r="762" spans="6:6">
      <c r="F762" s="33"/>
    </row>
    <row r="763" spans="6:6">
      <c r="F763" s="33"/>
    </row>
    <row r="764" spans="6:6">
      <c r="F764" s="33"/>
    </row>
    <row r="765" spans="6:6">
      <c r="F765" s="33"/>
    </row>
    <row r="766" spans="6:6">
      <c r="F766" s="33"/>
    </row>
    <row r="767" spans="6:6">
      <c r="F767" s="33"/>
    </row>
    <row r="768" spans="6:6">
      <c r="F768" s="33"/>
    </row>
    <row r="769" spans="6:6">
      <c r="F769" s="33"/>
    </row>
    <row r="770" spans="6:6">
      <c r="F770" s="33"/>
    </row>
    <row r="771" spans="6:6">
      <c r="F771" s="33"/>
    </row>
    <row r="772" spans="6:6">
      <c r="F772" s="33"/>
    </row>
    <row r="773" spans="6:6">
      <c r="F773" s="33"/>
    </row>
    <row r="774" spans="6:6">
      <c r="F774" s="33"/>
    </row>
    <row r="775" spans="6:6">
      <c r="F775" s="33"/>
    </row>
    <row r="776" spans="6:6">
      <c r="F776" s="33"/>
    </row>
    <row r="777" spans="6:6">
      <c r="F777" s="33"/>
    </row>
    <row r="778" spans="6:6">
      <c r="F778" s="33"/>
    </row>
    <row r="779" spans="6:6">
      <c r="F779" s="33"/>
    </row>
    <row r="780" spans="6:6">
      <c r="F780" s="33"/>
    </row>
    <row r="781" spans="6:6">
      <c r="F781" s="33"/>
    </row>
    <row r="782" spans="6:6">
      <c r="F782" s="33"/>
    </row>
    <row r="783" spans="6:6">
      <c r="F783" s="33"/>
    </row>
    <row r="784" spans="6:6">
      <c r="F784" s="33"/>
    </row>
    <row r="785" spans="6:6">
      <c r="F785" s="33"/>
    </row>
    <row r="786" spans="6:6">
      <c r="F786" s="33"/>
    </row>
    <row r="787" spans="6:6">
      <c r="F787" s="33"/>
    </row>
    <row r="788" spans="6:6">
      <c r="F788" s="33"/>
    </row>
    <row r="789" spans="6:6">
      <c r="F789" s="33"/>
    </row>
    <row r="790" spans="6:6">
      <c r="F790" s="33"/>
    </row>
    <row r="791" spans="6:6">
      <c r="F791" s="33"/>
    </row>
    <row r="792" spans="6:6">
      <c r="F792" s="33"/>
    </row>
    <row r="793" spans="6:6">
      <c r="F793" s="33"/>
    </row>
    <row r="794" spans="6:6">
      <c r="F794" s="33"/>
    </row>
    <row r="795" spans="6:6">
      <c r="F795" s="33"/>
    </row>
    <row r="796" spans="6:6">
      <c r="F796" s="33"/>
    </row>
    <row r="797" spans="6:6">
      <c r="F797" s="33"/>
    </row>
    <row r="798" spans="6:6">
      <c r="F798" s="33"/>
    </row>
    <row r="799" spans="6:6">
      <c r="F799" s="33"/>
    </row>
    <row r="800" spans="6:6">
      <c r="F800" s="33"/>
    </row>
    <row r="801" spans="6:6">
      <c r="F801" s="33"/>
    </row>
    <row r="802" spans="6:6">
      <c r="F802" s="33"/>
    </row>
    <row r="803" spans="6:6">
      <c r="F803" s="33"/>
    </row>
    <row r="804" spans="6:6">
      <c r="F804" s="33"/>
    </row>
    <row r="805" spans="6:6">
      <c r="F805" s="33"/>
    </row>
    <row r="806" spans="6:6">
      <c r="F806" s="33"/>
    </row>
    <row r="807" spans="6:6">
      <c r="F807" s="33"/>
    </row>
    <row r="808" spans="6:6">
      <c r="F808" s="33"/>
    </row>
    <row r="809" spans="6:6">
      <c r="F809" s="33"/>
    </row>
    <row r="810" spans="6:6">
      <c r="F810" s="33"/>
    </row>
    <row r="811" spans="6:6">
      <c r="F811" s="33"/>
    </row>
    <row r="812" spans="6:6">
      <c r="F812" s="33"/>
    </row>
    <row r="813" spans="6:6">
      <c r="F813" s="33"/>
    </row>
    <row r="814" spans="6:6">
      <c r="F814" s="33"/>
    </row>
    <row r="815" spans="6:6">
      <c r="F815" s="33"/>
    </row>
    <row r="816" spans="6:6">
      <c r="F816" s="33"/>
    </row>
    <row r="817" spans="6:6">
      <c r="F817" s="33"/>
    </row>
    <row r="818" spans="6:6">
      <c r="F818" s="33"/>
    </row>
    <row r="819" spans="6:6">
      <c r="F819" s="33"/>
    </row>
    <row r="820" spans="6:6">
      <c r="F820" s="33"/>
    </row>
    <row r="821" spans="6:6">
      <c r="F821" s="33"/>
    </row>
    <row r="822" spans="6:6">
      <c r="F822" s="33"/>
    </row>
    <row r="823" spans="6:6">
      <c r="F823" s="33"/>
    </row>
    <row r="824" spans="6:6">
      <c r="F824" s="33"/>
    </row>
    <row r="825" spans="6:6">
      <c r="F825" s="33"/>
    </row>
    <row r="826" spans="6:6">
      <c r="F826" s="33"/>
    </row>
    <row r="827" spans="6:6">
      <c r="F827" s="33"/>
    </row>
    <row r="828" spans="6:6">
      <c r="F828" s="33"/>
    </row>
    <row r="829" spans="6:6">
      <c r="F829" s="33"/>
    </row>
    <row r="830" spans="6:6">
      <c r="F830" s="33"/>
    </row>
    <row r="831" spans="6:6">
      <c r="F831" s="33"/>
    </row>
    <row r="832" spans="6:6">
      <c r="F832" s="33"/>
    </row>
    <row r="833" spans="6:6">
      <c r="F833" s="33"/>
    </row>
    <row r="834" spans="6:6">
      <c r="F834" s="33"/>
    </row>
    <row r="835" spans="6:6">
      <c r="F835" s="33"/>
    </row>
    <row r="836" spans="6:6">
      <c r="F836" s="33"/>
    </row>
    <row r="837" spans="6:6">
      <c r="F837" s="33"/>
    </row>
    <row r="838" spans="6:6">
      <c r="F838" s="33"/>
    </row>
    <row r="839" spans="6:6">
      <c r="F839" s="33"/>
    </row>
    <row r="840" spans="6:6">
      <c r="F840" s="33"/>
    </row>
    <row r="841" spans="6:6">
      <c r="F841" s="33"/>
    </row>
    <row r="842" spans="6:6">
      <c r="F842" s="33"/>
    </row>
    <row r="843" spans="6:6">
      <c r="F843" s="33"/>
    </row>
    <row r="844" spans="6:6">
      <c r="F844" s="33"/>
    </row>
    <row r="845" spans="6:6">
      <c r="F845" s="33"/>
    </row>
    <row r="846" spans="6:6">
      <c r="F846" s="33"/>
    </row>
    <row r="847" spans="6:6">
      <c r="F847" s="33"/>
    </row>
    <row r="848" spans="6:6">
      <c r="F848" s="33"/>
    </row>
    <row r="849" spans="6:6">
      <c r="F849" s="33"/>
    </row>
    <row r="850" spans="6:6">
      <c r="F850" s="33"/>
    </row>
    <row r="851" spans="6:6">
      <c r="F851" s="33"/>
    </row>
    <row r="852" spans="6:6">
      <c r="F852" s="33"/>
    </row>
    <row r="853" spans="6:6">
      <c r="F853" s="33"/>
    </row>
    <row r="854" spans="6:6">
      <c r="F854" s="33"/>
    </row>
    <row r="855" spans="6:6">
      <c r="F855" s="33"/>
    </row>
    <row r="856" spans="6:6">
      <c r="F856" s="33"/>
    </row>
    <row r="857" spans="6:6">
      <c r="F857" s="33"/>
    </row>
    <row r="858" spans="6:6">
      <c r="F858" s="33"/>
    </row>
    <row r="859" spans="6:6">
      <c r="F859" s="33"/>
    </row>
    <row r="860" spans="6:6">
      <c r="F860" s="33"/>
    </row>
    <row r="861" spans="6:6">
      <c r="F861" s="33"/>
    </row>
    <row r="862" spans="6:6">
      <c r="F862" s="33"/>
    </row>
    <row r="863" spans="6:6">
      <c r="F863" s="33"/>
    </row>
    <row r="864" spans="6:6">
      <c r="F864" s="33"/>
    </row>
    <row r="865" spans="6:6">
      <c r="F865" s="33"/>
    </row>
    <row r="866" spans="6:6">
      <c r="F866" s="33"/>
    </row>
    <row r="867" spans="6:6">
      <c r="F867" s="33"/>
    </row>
    <row r="868" spans="6:6">
      <c r="F868" s="33"/>
    </row>
    <row r="869" spans="6:6">
      <c r="F869" s="33"/>
    </row>
    <row r="870" spans="6:6">
      <c r="F870" s="33"/>
    </row>
    <row r="871" spans="6:6">
      <c r="F871" s="33"/>
    </row>
    <row r="872" spans="6:6">
      <c r="F872" s="33"/>
    </row>
    <row r="873" spans="6:6">
      <c r="F873" s="33"/>
    </row>
    <row r="874" spans="6:6">
      <c r="F874" s="33"/>
    </row>
    <row r="875" spans="6:6">
      <c r="F875" s="33"/>
    </row>
    <row r="876" spans="6:6">
      <c r="F876" s="33"/>
    </row>
    <row r="877" spans="6:6">
      <c r="F877" s="33"/>
    </row>
    <row r="878" spans="6:6">
      <c r="F878" s="33"/>
    </row>
    <row r="879" spans="6:6">
      <c r="F879" s="33"/>
    </row>
    <row r="880" spans="6:6">
      <c r="F880" s="33"/>
    </row>
    <row r="881" spans="6:6">
      <c r="F881" s="33"/>
    </row>
    <row r="882" spans="6:6">
      <c r="F882" s="33"/>
    </row>
    <row r="883" spans="6:6">
      <c r="F883" s="33"/>
    </row>
    <row r="884" spans="6:6">
      <c r="F884" s="33"/>
    </row>
    <row r="885" spans="6:6">
      <c r="F885" s="33"/>
    </row>
    <row r="886" spans="6:6">
      <c r="F886" s="33"/>
    </row>
    <row r="887" spans="6:6">
      <c r="F887" s="33"/>
    </row>
    <row r="888" spans="6:6">
      <c r="F888" s="33"/>
    </row>
    <row r="889" spans="6:6">
      <c r="F889" s="33"/>
    </row>
    <row r="890" spans="6:6">
      <c r="F890" s="33"/>
    </row>
    <row r="891" spans="6:6">
      <c r="F891" s="33"/>
    </row>
    <row r="892" spans="6:6">
      <c r="F892" s="33"/>
    </row>
    <row r="893" spans="6:6">
      <c r="F893" s="33"/>
    </row>
    <row r="894" spans="6:6">
      <c r="F894" s="33"/>
    </row>
    <row r="895" spans="6:6">
      <c r="F895" s="33"/>
    </row>
    <row r="896" spans="6:6">
      <c r="F896" s="33"/>
    </row>
    <row r="897" spans="6:6">
      <c r="F897" s="33"/>
    </row>
    <row r="898" spans="6:6">
      <c r="F898" s="33"/>
    </row>
    <row r="899" spans="6:6">
      <c r="F899" s="33"/>
    </row>
    <row r="900" spans="6:6">
      <c r="F900" s="33"/>
    </row>
    <row r="901" spans="6:6">
      <c r="F901" s="33"/>
    </row>
    <row r="902" spans="6:6">
      <c r="F902" s="33"/>
    </row>
    <row r="903" spans="6:6">
      <c r="F903" s="33"/>
    </row>
    <row r="904" spans="6:6">
      <c r="F904" s="33"/>
    </row>
    <row r="905" spans="6:6">
      <c r="F905" s="33"/>
    </row>
    <row r="906" spans="6:6">
      <c r="F906" s="33"/>
    </row>
    <row r="907" spans="6:6">
      <c r="F907" s="33"/>
    </row>
    <row r="908" spans="6:6">
      <c r="F908" s="33"/>
    </row>
    <row r="909" spans="6:6">
      <c r="F909" s="33"/>
    </row>
    <row r="910" spans="6:6">
      <c r="F910" s="33"/>
    </row>
    <row r="911" spans="6:6">
      <c r="F911" s="33"/>
    </row>
    <row r="912" spans="6:6">
      <c r="F912" s="33"/>
    </row>
    <row r="913" spans="6:6">
      <c r="F913" s="33"/>
    </row>
    <row r="914" spans="6:6">
      <c r="F914" s="33"/>
    </row>
    <row r="915" spans="6:6">
      <c r="F915" s="33"/>
    </row>
    <row r="916" spans="6:6">
      <c r="F916" s="33"/>
    </row>
    <row r="917" spans="6:6">
      <c r="F917" s="33"/>
    </row>
    <row r="918" spans="6:6">
      <c r="F918" s="33"/>
    </row>
    <row r="919" spans="6:6">
      <c r="F919" s="33"/>
    </row>
    <row r="920" spans="6:6">
      <c r="F920" s="33"/>
    </row>
    <row r="921" spans="6:6">
      <c r="F921" s="33"/>
    </row>
    <row r="922" spans="6:6">
      <c r="F922" s="33"/>
    </row>
    <row r="923" spans="6:6">
      <c r="F923" s="33"/>
    </row>
    <row r="924" spans="6:6">
      <c r="F924" s="33"/>
    </row>
    <row r="925" spans="6:6">
      <c r="F925" s="33"/>
    </row>
    <row r="926" spans="6:6">
      <c r="F926" s="33"/>
    </row>
    <row r="927" spans="6:6">
      <c r="F927" s="33"/>
    </row>
    <row r="928" spans="6:6">
      <c r="F928" s="33"/>
    </row>
    <row r="929" spans="6:6">
      <c r="F929" s="33"/>
    </row>
    <row r="930" spans="6:6">
      <c r="F930" s="33"/>
    </row>
    <row r="931" spans="6:6">
      <c r="F931" s="33"/>
    </row>
    <row r="932" spans="6:6">
      <c r="F932" s="33"/>
    </row>
    <row r="933" spans="6:6">
      <c r="F933" s="33"/>
    </row>
    <row r="934" spans="6:6">
      <c r="F934" s="33"/>
    </row>
    <row r="935" spans="6:6">
      <c r="F935" s="33"/>
    </row>
    <row r="936" spans="6:6">
      <c r="F936" s="33"/>
    </row>
    <row r="937" spans="6:6">
      <c r="F937" s="33"/>
    </row>
    <row r="938" spans="6:6">
      <c r="F938" s="33"/>
    </row>
    <row r="939" spans="6:6">
      <c r="F939" s="33"/>
    </row>
    <row r="940" spans="6:6">
      <c r="F940" s="33"/>
    </row>
    <row r="941" spans="6:6">
      <c r="F941" s="33"/>
    </row>
    <row r="942" spans="6:6">
      <c r="F942" s="33"/>
    </row>
    <row r="943" spans="6:6">
      <c r="F943" s="33"/>
    </row>
    <row r="944" spans="6:6">
      <c r="F944" s="33"/>
    </row>
    <row r="945" spans="6:6">
      <c r="F945" s="33"/>
    </row>
    <row r="946" spans="6:6">
      <c r="F946" s="33"/>
    </row>
    <row r="947" spans="6:6">
      <c r="F947" s="33"/>
    </row>
    <row r="948" spans="6:6">
      <c r="F948" s="33"/>
    </row>
    <row r="949" spans="6:6">
      <c r="F949" s="33"/>
    </row>
    <row r="950" spans="6:6">
      <c r="F950" s="33"/>
    </row>
    <row r="951" spans="6:6">
      <c r="F951" s="33"/>
    </row>
    <row r="952" spans="6:6">
      <c r="F952" s="33"/>
    </row>
    <row r="953" spans="6:6">
      <c r="F953" s="33"/>
    </row>
    <row r="954" spans="6:6">
      <c r="F954" s="33"/>
    </row>
    <row r="955" spans="6:6">
      <c r="F955" s="33"/>
    </row>
    <row r="956" spans="6:6">
      <c r="F956" s="33"/>
    </row>
    <row r="957" spans="6:6">
      <c r="F957" s="33"/>
    </row>
    <row r="958" spans="6:6">
      <c r="F958" s="33"/>
    </row>
    <row r="959" spans="6:6">
      <c r="F959" s="33"/>
    </row>
    <row r="960" spans="6:6">
      <c r="F960" s="33"/>
    </row>
    <row r="961" spans="6:6">
      <c r="F961" s="33"/>
    </row>
    <row r="962" spans="6:6">
      <c r="F962" s="33"/>
    </row>
    <row r="963" spans="6:6">
      <c r="F963" s="33"/>
    </row>
    <row r="964" spans="6:6">
      <c r="F964" s="33"/>
    </row>
    <row r="965" spans="6:6">
      <c r="F965" s="33"/>
    </row>
    <row r="966" spans="6:6">
      <c r="F966" s="33"/>
    </row>
    <row r="967" spans="6:6">
      <c r="F967" s="33"/>
    </row>
    <row r="968" spans="6:6">
      <c r="F968" s="33"/>
    </row>
    <row r="969" spans="6:6">
      <c r="F969" s="33"/>
    </row>
    <row r="970" spans="6:6">
      <c r="F970" s="33"/>
    </row>
    <row r="971" spans="6:6">
      <c r="F971" s="33"/>
    </row>
    <row r="972" spans="6:6">
      <c r="F972" s="33"/>
    </row>
    <row r="973" spans="6:6">
      <c r="F973" s="33"/>
    </row>
    <row r="974" spans="6:6">
      <c r="F974" s="33"/>
    </row>
    <row r="975" spans="6:6">
      <c r="F975" s="33"/>
    </row>
    <row r="976" spans="6:6">
      <c r="F976" s="33"/>
    </row>
    <row r="977" spans="6:6">
      <c r="F977" s="33"/>
    </row>
    <row r="978" spans="6:6">
      <c r="F978" s="33"/>
    </row>
    <row r="979" spans="6:6">
      <c r="F979" s="33"/>
    </row>
    <row r="980" spans="6:6">
      <c r="F980" s="33"/>
    </row>
    <row r="981" spans="6:6">
      <c r="F981" s="33"/>
    </row>
    <row r="982" spans="6:6">
      <c r="F982" s="33"/>
    </row>
    <row r="983" spans="6:6">
      <c r="F983" s="33"/>
    </row>
    <row r="984" spans="6:6">
      <c r="F984" s="33"/>
    </row>
    <row r="985" spans="6:6">
      <c r="F985" s="33"/>
    </row>
    <row r="986" spans="6:6">
      <c r="F986" s="33"/>
    </row>
    <row r="987" spans="6:6">
      <c r="F987" s="33"/>
    </row>
    <row r="988" spans="6:6">
      <c r="F988" s="33"/>
    </row>
    <row r="989" spans="6:6">
      <c r="F989" s="33"/>
    </row>
    <row r="990" spans="6:6">
      <c r="F990" s="33"/>
    </row>
    <row r="991" spans="6:6">
      <c r="F991" s="33"/>
    </row>
    <row r="992" spans="6:6">
      <c r="F992" s="33"/>
    </row>
    <row r="993" spans="6:6">
      <c r="F993" s="33"/>
    </row>
    <row r="994" spans="6:6">
      <c r="F994" s="33"/>
    </row>
    <row r="995" spans="6:6">
      <c r="F995" s="33"/>
    </row>
    <row r="996" spans="6:6">
      <c r="F996" s="33"/>
    </row>
    <row r="997" spans="6:6">
      <c r="F997" s="33"/>
    </row>
    <row r="998" spans="6:6">
      <c r="F998" s="33"/>
    </row>
    <row r="999" spans="6:6">
      <c r="F999" s="33"/>
    </row>
    <row r="1000" spans="6:6">
      <c r="F1000" s="33"/>
    </row>
    <row r="1001" spans="6:6">
      <c r="F1001" s="33"/>
    </row>
    <row r="1002" spans="6:6">
      <c r="F1002" s="33"/>
    </row>
    <row r="1003" spans="6:6">
      <c r="F1003" s="33"/>
    </row>
    <row r="1004" spans="6:6">
      <c r="F1004" s="33"/>
    </row>
    <row r="1005" spans="6:6">
      <c r="F1005" s="33"/>
    </row>
    <row r="1006" spans="6:6">
      <c r="F1006" s="33"/>
    </row>
    <row r="1007" spans="6:6">
      <c r="F1007" s="33"/>
    </row>
    <row r="1008" spans="6:6">
      <c r="F1008" s="33"/>
    </row>
    <row r="1009" spans="6:6">
      <c r="F1009" s="33"/>
    </row>
    <row r="1010" spans="6:6">
      <c r="F1010" s="33"/>
    </row>
    <row r="1011" spans="6:6">
      <c r="F1011" s="33"/>
    </row>
    <row r="1012" spans="6:6">
      <c r="F1012" s="33"/>
    </row>
    <row r="1013" spans="6:6">
      <c r="F1013" s="33"/>
    </row>
    <row r="1014" spans="6:6">
      <c r="F1014" s="33"/>
    </row>
    <row r="1015" spans="6:6">
      <c r="F1015" s="33"/>
    </row>
    <row r="1016" spans="6:6">
      <c r="F1016" s="33"/>
    </row>
    <row r="1017" spans="6:6">
      <c r="F1017" s="33"/>
    </row>
    <row r="1018" spans="6:6">
      <c r="F1018" s="33"/>
    </row>
    <row r="1019" spans="6:6">
      <c r="F1019" s="33"/>
    </row>
    <row r="1020" spans="6:6">
      <c r="F1020" s="33"/>
    </row>
    <row r="1021" spans="6:6">
      <c r="F1021" s="33"/>
    </row>
    <row r="1022" spans="6:6">
      <c r="F1022" s="33"/>
    </row>
    <row r="1023" spans="6:6">
      <c r="F1023" s="33"/>
    </row>
    <row r="1024" spans="6:6">
      <c r="F1024" s="33"/>
    </row>
    <row r="1025" spans="6:6">
      <c r="F1025" s="33"/>
    </row>
    <row r="1026" spans="6:6">
      <c r="F1026" s="33"/>
    </row>
    <row r="1027" spans="6:6">
      <c r="F1027" s="33"/>
    </row>
    <row r="1028" spans="6:6">
      <c r="F1028" s="33"/>
    </row>
    <row r="1029" spans="6:6">
      <c r="F1029" s="33"/>
    </row>
    <row r="1030" spans="6:6">
      <c r="F1030" s="33"/>
    </row>
    <row r="1031" spans="6:6">
      <c r="F1031" s="33"/>
    </row>
    <row r="1032" spans="6:6">
      <c r="F1032" s="33"/>
    </row>
    <row r="1033" spans="6:6">
      <c r="F1033" s="33"/>
    </row>
    <row r="1034" spans="6:6">
      <c r="F1034" s="33"/>
    </row>
    <row r="1035" spans="6:6">
      <c r="F1035" s="33"/>
    </row>
    <row r="1036" spans="6:6">
      <c r="F1036" s="33"/>
    </row>
    <row r="1037" spans="6:6">
      <c r="F1037" s="33"/>
    </row>
    <row r="1038" spans="6:6">
      <c r="F1038" s="33"/>
    </row>
    <row r="1039" spans="6:6">
      <c r="F1039" s="33"/>
    </row>
    <row r="1040" spans="6:6">
      <c r="F1040" s="33"/>
    </row>
    <row r="1041" spans="6:6">
      <c r="F1041" s="33"/>
    </row>
    <row r="1042" spans="6:6">
      <c r="F1042" s="33"/>
    </row>
    <row r="1043" spans="6:6">
      <c r="F1043" s="33"/>
    </row>
    <row r="1044" spans="6:6">
      <c r="F1044" s="33"/>
    </row>
    <row r="1045" spans="6:6">
      <c r="F1045" s="33"/>
    </row>
    <row r="1046" spans="6:6">
      <c r="F1046" s="33"/>
    </row>
    <row r="1047" spans="6:6">
      <c r="F1047" s="33"/>
    </row>
    <row r="1048" spans="6:6">
      <c r="F1048" s="33"/>
    </row>
    <row r="1049" spans="6:6">
      <c r="F1049" s="33"/>
    </row>
    <row r="1050" spans="6:6">
      <c r="F1050" s="33"/>
    </row>
    <row r="1051" spans="6:6">
      <c r="F1051" s="33"/>
    </row>
    <row r="1052" spans="6:6">
      <c r="F1052" s="33"/>
    </row>
    <row r="1053" spans="6:6">
      <c r="F1053" s="33"/>
    </row>
    <row r="1054" spans="6:6">
      <c r="F1054" s="33"/>
    </row>
    <row r="1055" spans="6:6">
      <c r="F1055" s="33"/>
    </row>
    <row r="1056" spans="6:6">
      <c r="F1056" s="33"/>
    </row>
    <row r="1057" spans="6:6">
      <c r="F1057" s="33"/>
    </row>
    <row r="1058" spans="6:6">
      <c r="F1058" s="33"/>
    </row>
    <row r="1059" spans="6:6">
      <c r="F1059" s="33"/>
    </row>
    <row r="1060" spans="6:6">
      <c r="F1060" s="33"/>
    </row>
    <row r="1061" spans="6:6">
      <c r="F1061" s="33"/>
    </row>
    <row r="1062" spans="6:6">
      <c r="F1062" s="33"/>
    </row>
    <row r="1063" spans="6:6">
      <c r="F1063" s="33"/>
    </row>
    <row r="1064" spans="6:6">
      <c r="F1064" s="33"/>
    </row>
    <row r="1065" spans="6:6">
      <c r="F1065" s="33"/>
    </row>
    <row r="1066" spans="6:6">
      <c r="F1066" s="33"/>
    </row>
    <row r="1067" spans="6:6">
      <c r="F1067" s="33"/>
    </row>
    <row r="1068" spans="6:6">
      <c r="F1068" s="33"/>
    </row>
    <row r="1069" spans="6:6">
      <c r="F1069" s="33"/>
    </row>
    <row r="1070" spans="6:6">
      <c r="F1070" s="33"/>
    </row>
    <row r="1071" spans="6:6">
      <c r="F1071" s="33"/>
    </row>
    <row r="1072" spans="6:6">
      <c r="F1072" s="33"/>
    </row>
    <row r="1073" spans="6:6">
      <c r="F1073" s="33"/>
    </row>
    <row r="1074" spans="6:6">
      <c r="F1074" s="33"/>
    </row>
    <row r="1075" spans="6:6">
      <c r="F1075" s="33"/>
    </row>
    <row r="1076" spans="6:6">
      <c r="F1076" s="33"/>
    </row>
    <row r="1077" spans="6:6">
      <c r="F1077" s="33"/>
    </row>
    <row r="1078" spans="6:6">
      <c r="F1078" s="33"/>
    </row>
    <row r="1079" spans="6:6">
      <c r="F1079" s="33"/>
    </row>
    <row r="1080" spans="6:6">
      <c r="F1080" s="33"/>
    </row>
    <row r="1081" spans="6:6">
      <c r="F1081" s="33"/>
    </row>
    <row r="1082" spans="6:6">
      <c r="F1082" s="33"/>
    </row>
    <row r="1083" spans="6:6">
      <c r="F1083" s="33"/>
    </row>
    <row r="1084" spans="6:6">
      <c r="F1084" s="33"/>
    </row>
    <row r="1085" spans="6:6">
      <c r="F1085" s="33"/>
    </row>
    <row r="1086" spans="6:6">
      <c r="F1086" s="33"/>
    </row>
    <row r="1087" spans="6:6">
      <c r="F1087" s="33"/>
    </row>
    <row r="1088" spans="6:6">
      <c r="F1088" s="33"/>
    </row>
    <row r="1089" spans="6:6">
      <c r="F1089" s="33"/>
    </row>
    <row r="1090" spans="6:6">
      <c r="F1090" s="33"/>
    </row>
    <row r="1091" spans="6:6">
      <c r="F1091" s="33"/>
    </row>
    <row r="1092" spans="6:6">
      <c r="F1092" s="33"/>
    </row>
    <row r="1093" spans="6:6">
      <c r="F1093" s="33"/>
    </row>
    <row r="1094" spans="6:6">
      <c r="F1094" s="33"/>
    </row>
    <row r="1095" spans="6:6">
      <c r="F1095" s="33"/>
    </row>
    <row r="1096" spans="6:6">
      <c r="F1096" s="33"/>
    </row>
    <row r="1097" spans="6:6">
      <c r="F1097" s="33"/>
    </row>
    <row r="1098" spans="6:6">
      <c r="F1098" s="33"/>
    </row>
    <row r="1099" spans="6:6">
      <c r="F1099" s="33"/>
    </row>
    <row r="1100" spans="6:6">
      <c r="F1100" s="33"/>
    </row>
    <row r="1101" spans="6:6">
      <c r="F1101" s="33"/>
    </row>
    <row r="1102" spans="6:6">
      <c r="F1102" s="33"/>
    </row>
    <row r="1103" spans="6:6">
      <c r="F1103" s="33"/>
    </row>
    <row r="1104" spans="6:6">
      <c r="F1104" s="33"/>
    </row>
    <row r="1105" spans="6:6">
      <c r="F1105" s="33"/>
    </row>
    <row r="1106" spans="6:6">
      <c r="F1106" s="33"/>
    </row>
    <row r="1107" spans="6:6">
      <c r="F1107" s="33"/>
    </row>
    <row r="1108" spans="6:6">
      <c r="F1108" s="33"/>
    </row>
    <row r="1109" spans="6:6">
      <c r="F1109" s="33"/>
    </row>
    <row r="1110" spans="6:6">
      <c r="F1110" s="33"/>
    </row>
    <row r="1111" spans="6:6">
      <c r="F1111" s="33"/>
    </row>
    <row r="1112" spans="6:6">
      <c r="F1112" s="33"/>
    </row>
    <row r="1113" spans="6:6">
      <c r="F1113" s="33"/>
    </row>
    <row r="1114" spans="6:6">
      <c r="F1114" s="33"/>
    </row>
    <row r="1115" spans="6:6">
      <c r="F1115" s="33"/>
    </row>
    <row r="1116" spans="6:6">
      <c r="F1116" s="33"/>
    </row>
    <row r="1117" spans="6:6">
      <c r="F1117" s="33"/>
    </row>
    <row r="1118" spans="6:6">
      <c r="F1118" s="33"/>
    </row>
    <row r="1119" spans="6:6">
      <c r="F1119" s="33"/>
    </row>
    <row r="1120" spans="6:6">
      <c r="F1120" s="33"/>
    </row>
    <row r="1121" spans="6:6">
      <c r="F1121" s="33"/>
    </row>
    <row r="1122" spans="6:6">
      <c r="F1122" s="33"/>
    </row>
    <row r="1123" spans="6:6">
      <c r="F1123" s="33"/>
    </row>
    <row r="1124" spans="6:6">
      <c r="F1124" s="33"/>
    </row>
    <row r="1125" spans="6:6">
      <c r="F1125" s="33"/>
    </row>
    <row r="1126" spans="6:6">
      <c r="F1126" s="33"/>
    </row>
    <row r="1127" spans="6:6">
      <c r="F1127" s="33"/>
    </row>
    <row r="1128" spans="6:6">
      <c r="F1128" s="33"/>
    </row>
    <row r="1129" spans="6:6">
      <c r="F1129" s="33"/>
    </row>
    <row r="1130" spans="6:6">
      <c r="F1130" s="33"/>
    </row>
    <row r="1131" spans="6:6">
      <c r="F1131" s="33"/>
    </row>
    <row r="1132" spans="6:6">
      <c r="F1132" s="33"/>
    </row>
    <row r="1133" spans="6:6">
      <c r="F1133" s="33"/>
    </row>
    <row r="1134" spans="6:6">
      <c r="F1134" s="33"/>
    </row>
    <row r="1135" spans="6:6">
      <c r="F1135" s="33"/>
    </row>
    <row r="1136" spans="6:6">
      <c r="F1136" s="33"/>
    </row>
    <row r="1137" spans="6:6">
      <c r="F1137" s="33"/>
    </row>
    <row r="1138" spans="6:6">
      <c r="F1138" s="33"/>
    </row>
    <row r="1139" spans="6:6">
      <c r="F1139" s="33"/>
    </row>
    <row r="1140" spans="6:6">
      <c r="F1140" s="33"/>
    </row>
    <row r="1141" spans="6:6">
      <c r="F1141" s="33"/>
    </row>
    <row r="1142" spans="6:6">
      <c r="F1142" s="33"/>
    </row>
    <row r="1143" spans="6:6">
      <c r="F1143" s="33"/>
    </row>
    <row r="1144" spans="6:6">
      <c r="F1144" s="33"/>
    </row>
    <row r="1145" spans="6:6">
      <c r="F1145" s="33"/>
    </row>
    <row r="1146" spans="6:6">
      <c r="F1146" s="33"/>
    </row>
    <row r="1147" spans="6:6">
      <c r="F1147" s="33"/>
    </row>
    <row r="1148" spans="6:6">
      <c r="F1148" s="33"/>
    </row>
    <row r="1149" spans="6:6">
      <c r="F1149" s="33"/>
    </row>
    <row r="1150" spans="6:6">
      <c r="F1150" s="33"/>
    </row>
    <row r="1151" spans="6:6">
      <c r="F1151" s="33"/>
    </row>
    <row r="1152" spans="6:6">
      <c r="F1152" s="33"/>
    </row>
    <row r="1153" spans="6:6">
      <c r="F1153" s="33"/>
    </row>
    <row r="1154" spans="6:6">
      <c r="F1154" s="33"/>
    </row>
    <row r="1155" spans="6:6">
      <c r="F1155" s="33"/>
    </row>
    <row r="1156" spans="6:6">
      <c r="F1156" s="33"/>
    </row>
    <row r="1157" spans="6:6">
      <c r="F1157" s="33"/>
    </row>
    <row r="1158" spans="6:6">
      <c r="F1158" s="33"/>
    </row>
    <row r="1159" spans="6:6">
      <c r="F1159" s="33"/>
    </row>
    <row r="1160" spans="6:6">
      <c r="F1160" s="33"/>
    </row>
    <row r="1161" spans="6:6">
      <c r="F1161" s="33"/>
    </row>
    <row r="1162" spans="6:6">
      <c r="F1162" s="33"/>
    </row>
    <row r="1163" spans="6:6">
      <c r="F1163" s="33"/>
    </row>
    <row r="1164" spans="6:6">
      <c r="F1164" s="33"/>
    </row>
    <row r="1165" spans="6:6">
      <c r="F1165" s="33"/>
    </row>
    <row r="1166" spans="6:6">
      <c r="F1166" s="33"/>
    </row>
    <row r="1167" spans="6:6">
      <c r="F1167" s="33"/>
    </row>
    <row r="1168" spans="6:6">
      <c r="F1168" s="33"/>
    </row>
    <row r="1169" spans="6:6">
      <c r="F1169" s="33"/>
    </row>
    <row r="1170" spans="6:6">
      <c r="F1170" s="33"/>
    </row>
    <row r="1171" spans="6:6">
      <c r="F1171" s="33"/>
    </row>
    <row r="1172" spans="6:6">
      <c r="F1172" s="33"/>
    </row>
    <row r="1173" spans="6:6">
      <c r="F1173" s="33"/>
    </row>
    <row r="1174" spans="6:6">
      <c r="F1174" s="33"/>
    </row>
    <row r="1175" spans="6:6">
      <c r="F1175" s="33"/>
    </row>
    <row r="1176" spans="6:6">
      <c r="F1176" s="33"/>
    </row>
    <row r="1177" spans="6:6">
      <c r="F1177" s="33"/>
    </row>
    <row r="1178" spans="6:6">
      <c r="F1178" s="33"/>
    </row>
    <row r="1179" spans="6:6">
      <c r="F1179" s="33"/>
    </row>
    <row r="1180" spans="6:6">
      <c r="F1180" s="33"/>
    </row>
    <row r="1181" spans="6:6">
      <c r="F1181" s="33"/>
    </row>
    <row r="1182" spans="6:6">
      <c r="F1182" s="33"/>
    </row>
    <row r="1183" spans="6:6">
      <c r="F1183" s="33"/>
    </row>
    <row r="1184" spans="6:6">
      <c r="F1184" s="33"/>
    </row>
    <row r="1185" spans="6:6">
      <c r="F1185" s="33"/>
    </row>
    <row r="1186" spans="6:6">
      <c r="F1186" s="33"/>
    </row>
    <row r="1187" spans="6:6">
      <c r="F1187" s="33"/>
    </row>
    <row r="1188" spans="6:6">
      <c r="F1188" s="33"/>
    </row>
    <row r="1189" spans="6:6">
      <c r="F1189" s="33"/>
    </row>
    <row r="1190" spans="6:6">
      <c r="F1190" s="33"/>
    </row>
    <row r="1191" spans="6:6">
      <c r="F1191" s="33"/>
    </row>
    <row r="1192" spans="6:6">
      <c r="F1192" s="33"/>
    </row>
    <row r="1193" spans="6:6">
      <c r="F1193" s="33"/>
    </row>
    <row r="1194" spans="6:6">
      <c r="F1194" s="33"/>
    </row>
    <row r="1195" spans="6:6">
      <c r="F1195" s="33"/>
    </row>
    <row r="1196" spans="6:6">
      <c r="F1196" s="33"/>
    </row>
    <row r="1197" spans="6:6">
      <c r="F1197" s="33"/>
    </row>
    <row r="1198" spans="6:6">
      <c r="F1198" s="33"/>
    </row>
    <row r="1199" spans="6:6">
      <c r="F1199" s="33"/>
    </row>
    <row r="1200" spans="6:6">
      <c r="F1200" s="33"/>
    </row>
    <row r="1201" spans="6:6">
      <c r="F1201" s="33"/>
    </row>
    <row r="1202" spans="6:6">
      <c r="F1202" s="33"/>
    </row>
    <row r="1203" spans="6:6">
      <c r="F1203" s="33"/>
    </row>
    <row r="1204" spans="6:6">
      <c r="F1204" s="33"/>
    </row>
    <row r="1205" spans="6:6">
      <c r="F1205" s="33"/>
    </row>
    <row r="1206" spans="6:6">
      <c r="F1206" s="33"/>
    </row>
    <row r="1207" spans="6:6">
      <c r="F1207" s="33"/>
    </row>
    <row r="1208" spans="6:6">
      <c r="F1208" s="33"/>
    </row>
    <row r="1209" spans="6:6">
      <c r="F1209" s="33"/>
    </row>
    <row r="1210" spans="6:6">
      <c r="F1210" s="33"/>
    </row>
    <row r="1211" spans="6:6">
      <c r="F1211" s="33"/>
    </row>
    <row r="1212" spans="6:6">
      <c r="F1212" s="33"/>
    </row>
    <row r="1213" spans="6:6">
      <c r="F1213" s="33"/>
    </row>
    <row r="1214" spans="6:6">
      <c r="F1214" s="33"/>
    </row>
    <row r="1215" spans="6:6">
      <c r="F1215" s="33"/>
    </row>
    <row r="1216" spans="6:6">
      <c r="F1216" s="33"/>
    </row>
    <row r="1217" spans="6:6">
      <c r="F1217" s="33"/>
    </row>
    <row r="1218" spans="6:6">
      <c r="F1218" s="33"/>
    </row>
    <row r="1219" spans="6:6">
      <c r="F1219" s="33"/>
    </row>
    <row r="1220" spans="6:6">
      <c r="F1220" s="33"/>
    </row>
    <row r="1221" spans="6:6">
      <c r="F1221" s="33"/>
    </row>
    <row r="1222" spans="6:6">
      <c r="F1222" s="33"/>
    </row>
    <row r="1223" spans="6:6">
      <c r="F1223" s="33"/>
    </row>
    <row r="1224" spans="6:6">
      <c r="F1224" s="33"/>
    </row>
    <row r="1225" spans="6:6">
      <c r="F1225" s="33"/>
    </row>
    <row r="1226" spans="6:6">
      <c r="F1226" s="33"/>
    </row>
    <row r="1227" spans="6:6">
      <c r="F1227" s="33"/>
    </row>
    <row r="1228" spans="6:6">
      <c r="F1228" s="33"/>
    </row>
    <row r="1229" spans="6:6">
      <c r="F1229" s="33"/>
    </row>
    <row r="1230" spans="6:6">
      <c r="F1230" s="33"/>
    </row>
    <row r="1231" spans="6:6">
      <c r="F1231" s="33"/>
    </row>
    <row r="1232" spans="6:6">
      <c r="F1232" s="33"/>
    </row>
    <row r="1233" spans="6:6">
      <c r="F1233" s="33"/>
    </row>
    <row r="1234" spans="6:6">
      <c r="F1234" s="33"/>
    </row>
    <row r="1235" spans="6:6">
      <c r="F1235" s="33"/>
    </row>
    <row r="1236" spans="6:6">
      <c r="F1236" s="33"/>
    </row>
    <row r="1237" spans="6:6">
      <c r="F1237" s="33"/>
    </row>
    <row r="1238" spans="6:6">
      <c r="F1238" s="33"/>
    </row>
    <row r="1239" spans="6:6">
      <c r="F1239" s="33"/>
    </row>
    <row r="1240" spans="6:6">
      <c r="F1240" s="33"/>
    </row>
    <row r="1241" spans="6:6">
      <c r="F1241" s="33"/>
    </row>
    <row r="1242" spans="6:6">
      <c r="F1242" s="33"/>
    </row>
    <row r="1243" spans="6:6">
      <c r="F1243" s="33"/>
    </row>
    <row r="1244" spans="6:6">
      <c r="F1244" s="33"/>
    </row>
    <row r="1245" spans="6:6">
      <c r="F1245" s="33"/>
    </row>
    <row r="1246" spans="6:6">
      <c r="F1246" s="33"/>
    </row>
    <row r="1247" spans="6:6">
      <c r="F1247" s="33"/>
    </row>
    <row r="1248" spans="6:6">
      <c r="F1248" s="33"/>
    </row>
    <row r="1249" spans="6:6">
      <c r="F1249" s="33"/>
    </row>
    <row r="1250" spans="6:6">
      <c r="F1250" s="33"/>
    </row>
    <row r="1251" spans="6:6">
      <c r="F1251" s="33"/>
    </row>
    <row r="1252" spans="6:6">
      <c r="F1252" s="33"/>
    </row>
    <row r="1253" spans="6:6">
      <c r="F1253" s="33"/>
    </row>
    <row r="1254" spans="6:6">
      <c r="F1254" s="33"/>
    </row>
    <row r="1255" spans="6:6">
      <c r="F1255" s="33"/>
    </row>
    <row r="1256" spans="6:6">
      <c r="F1256" s="33"/>
    </row>
    <row r="1257" spans="6:6">
      <c r="F1257" s="33"/>
    </row>
    <row r="1258" spans="6:6">
      <c r="F1258" s="33"/>
    </row>
    <row r="1259" spans="6:6">
      <c r="F1259" s="33"/>
    </row>
    <row r="1260" spans="6:6">
      <c r="F1260" s="33"/>
    </row>
    <row r="1261" spans="6:6">
      <c r="F1261" s="33"/>
    </row>
    <row r="1262" spans="6:6">
      <c r="F1262" s="33"/>
    </row>
    <row r="1263" spans="6:6">
      <c r="F1263" s="33"/>
    </row>
    <row r="1264" spans="6:6">
      <c r="F1264" s="33"/>
    </row>
    <row r="1265" spans="6:6">
      <c r="F1265" s="33"/>
    </row>
    <row r="1266" spans="6:6">
      <c r="F1266" s="33"/>
    </row>
    <row r="1267" spans="6:6">
      <c r="F1267" s="33"/>
    </row>
    <row r="1268" spans="6:6">
      <c r="F1268" s="33"/>
    </row>
    <row r="1269" spans="6:6">
      <c r="F1269" s="33"/>
    </row>
    <row r="1270" spans="6:6">
      <c r="F1270" s="33"/>
    </row>
    <row r="1271" spans="6:6">
      <c r="F1271" s="33"/>
    </row>
    <row r="1272" spans="6:6">
      <c r="F1272" s="33"/>
    </row>
    <row r="1273" spans="6:6">
      <c r="F1273" s="33"/>
    </row>
    <row r="1274" spans="6:6">
      <c r="F1274" s="33"/>
    </row>
    <row r="1275" spans="6:6">
      <c r="F1275" s="33"/>
    </row>
    <row r="1276" spans="6:6">
      <c r="F1276" s="33"/>
    </row>
    <row r="1277" spans="6:6">
      <c r="F1277" s="33"/>
    </row>
    <row r="1278" spans="6:6">
      <c r="F1278" s="33"/>
    </row>
    <row r="1279" spans="6:6">
      <c r="F1279" s="33"/>
    </row>
    <row r="1280" spans="6:6">
      <c r="F1280" s="33"/>
    </row>
    <row r="1281" spans="6:6">
      <c r="F1281" s="33"/>
    </row>
    <row r="1282" spans="6:6">
      <c r="F1282" s="33"/>
    </row>
    <row r="1283" spans="6:6">
      <c r="F1283" s="33"/>
    </row>
    <row r="1284" spans="6:6">
      <c r="F1284" s="33"/>
    </row>
    <row r="1285" spans="6:6">
      <c r="F1285" s="33"/>
    </row>
    <row r="1286" spans="6:6">
      <c r="F1286" s="33"/>
    </row>
    <row r="1287" spans="6:6">
      <c r="F1287" s="33"/>
    </row>
    <row r="1288" spans="6:6">
      <c r="F1288" s="33"/>
    </row>
    <row r="1289" spans="6:6">
      <c r="F1289" s="33"/>
    </row>
    <row r="1290" spans="6:6">
      <c r="F1290" s="33"/>
    </row>
    <row r="1291" spans="6:6">
      <c r="F1291" s="33"/>
    </row>
    <row r="1292" spans="6:6">
      <c r="F1292" s="33"/>
    </row>
    <row r="1293" spans="6:6">
      <c r="F1293" s="33"/>
    </row>
    <row r="1294" spans="6:6">
      <c r="F1294" s="33"/>
    </row>
    <row r="1295" spans="6:6">
      <c r="F1295" s="33"/>
    </row>
    <row r="1296" spans="6:6">
      <c r="F1296" s="33"/>
    </row>
    <row r="1297" spans="6:6">
      <c r="F1297" s="33"/>
    </row>
    <row r="1298" spans="6:6">
      <c r="F1298" s="33"/>
    </row>
    <row r="1299" spans="6:6">
      <c r="F1299" s="33"/>
    </row>
    <row r="1300" spans="6:6">
      <c r="F1300" s="33"/>
    </row>
    <row r="1301" spans="6:6">
      <c r="F1301" s="33"/>
    </row>
    <row r="1302" spans="6:6">
      <c r="F1302" s="33"/>
    </row>
    <row r="1303" spans="6:6">
      <c r="F1303" s="33"/>
    </row>
    <row r="1304" spans="6:6">
      <c r="F1304" s="33"/>
    </row>
    <row r="1305" spans="6:6">
      <c r="F1305" s="33"/>
    </row>
    <row r="1306" spans="6:6">
      <c r="F1306" s="33"/>
    </row>
    <row r="1307" spans="6:6">
      <c r="F1307" s="33"/>
    </row>
    <row r="1308" spans="6:6">
      <c r="F1308" s="33"/>
    </row>
    <row r="1309" spans="6:6">
      <c r="F1309" s="33"/>
    </row>
    <row r="1310" spans="6:6">
      <c r="F1310" s="33"/>
    </row>
    <row r="1311" spans="6:6">
      <c r="F1311" s="33"/>
    </row>
    <row r="1312" spans="6:6">
      <c r="F1312" s="33"/>
    </row>
    <row r="1313" spans="6:6">
      <c r="F1313" s="33"/>
    </row>
    <row r="1314" spans="6:6">
      <c r="F1314" s="33"/>
    </row>
    <row r="1315" spans="6:6">
      <c r="F1315" s="33"/>
    </row>
    <row r="1316" spans="6:6">
      <c r="F1316" s="33"/>
    </row>
    <row r="1317" spans="6:6">
      <c r="F1317" s="33"/>
    </row>
    <row r="1318" spans="6:6">
      <c r="F1318" s="33"/>
    </row>
    <row r="1319" spans="6:6">
      <c r="F1319" s="33"/>
    </row>
    <row r="1320" spans="6:6">
      <c r="F1320" s="33"/>
    </row>
    <row r="1321" spans="6:6">
      <c r="F1321" s="33"/>
    </row>
    <row r="1322" spans="6:6">
      <c r="F1322" s="33"/>
    </row>
    <row r="1323" spans="6:6">
      <c r="F1323" s="33"/>
    </row>
    <row r="1324" spans="6:6">
      <c r="F1324" s="33"/>
    </row>
    <row r="1325" spans="6:6">
      <c r="F1325" s="33"/>
    </row>
    <row r="1326" spans="6:6">
      <c r="F1326" s="33"/>
    </row>
    <row r="1327" spans="6:6">
      <c r="F1327" s="33"/>
    </row>
    <row r="1328" spans="6:6">
      <c r="F1328" s="33"/>
    </row>
    <row r="1329" spans="6:6">
      <c r="F1329" s="33"/>
    </row>
    <row r="1330" spans="6:6">
      <c r="F1330" s="33"/>
    </row>
    <row r="1331" spans="6:6">
      <c r="F1331" s="33"/>
    </row>
    <row r="1332" spans="6:6">
      <c r="F1332" s="33"/>
    </row>
    <row r="1333" spans="6:6">
      <c r="F1333" s="33"/>
    </row>
    <row r="1334" spans="6:6">
      <c r="F1334" s="33"/>
    </row>
    <row r="1335" spans="6:6">
      <c r="F1335" s="33"/>
    </row>
    <row r="1336" spans="6:6">
      <c r="F1336" s="33"/>
    </row>
    <row r="1337" spans="6:6">
      <c r="F1337" s="33"/>
    </row>
    <row r="1338" spans="6:6">
      <c r="F1338" s="33"/>
    </row>
    <row r="1339" spans="6:6">
      <c r="F1339" s="33"/>
    </row>
    <row r="1340" spans="6:6">
      <c r="F1340" s="33"/>
    </row>
    <row r="1341" spans="6:6">
      <c r="F1341" s="33"/>
    </row>
    <row r="1342" spans="6:6">
      <c r="F1342" s="33"/>
    </row>
    <row r="1343" spans="6:6">
      <c r="F1343" s="33"/>
    </row>
    <row r="1344" spans="6:6">
      <c r="F1344" s="33"/>
    </row>
    <row r="1345" spans="6:6">
      <c r="F1345" s="33"/>
    </row>
    <row r="1346" spans="6:6">
      <c r="F1346" s="33"/>
    </row>
    <row r="1347" spans="6:6">
      <c r="F1347" s="33"/>
    </row>
    <row r="1348" spans="6:6">
      <c r="F1348" s="33"/>
    </row>
    <row r="1349" spans="6:6">
      <c r="F1349" s="33"/>
    </row>
    <row r="1350" spans="6:6">
      <c r="F1350" s="33"/>
    </row>
    <row r="1351" spans="6:6">
      <c r="F1351" s="33"/>
    </row>
    <row r="1352" spans="6:6">
      <c r="F1352" s="33"/>
    </row>
    <row r="1353" spans="6:6">
      <c r="F1353" s="33"/>
    </row>
    <row r="1354" spans="6:6">
      <c r="F1354" s="33"/>
    </row>
    <row r="1355" spans="6:6">
      <c r="F1355" s="33"/>
    </row>
    <row r="1356" spans="6:6">
      <c r="F1356" s="33"/>
    </row>
    <row r="1357" spans="6:6">
      <c r="F1357" s="33"/>
    </row>
    <row r="1358" spans="6:6">
      <c r="F1358" s="33"/>
    </row>
    <row r="1359" spans="6:6">
      <c r="F1359" s="33"/>
    </row>
    <row r="1360" spans="6:6">
      <c r="F1360" s="33"/>
    </row>
    <row r="1361" spans="6:6">
      <c r="F1361" s="33"/>
    </row>
    <row r="1362" spans="6:6">
      <c r="F1362" s="33"/>
    </row>
    <row r="1363" spans="6:6">
      <c r="F1363" s="33"/>
    </row>
    <row r="1364" spans="6:6">
      <c r="F1364" s="33"/>
    </row>
    <row r="1365" spans="6:6">
      <c r="F1365" s="33"/>
    </row>
    <row r="1366" spans="6:6">
      <c r="F1366" s="33"/>
    </row>
    <row r="1367" spans="6:6">
      <c r="F1367" s="33"/>
    </row>
    <row r="1368" spans="6:6">
      <c r="F1368" s="33"/>
    </row>
    <row r="1369" spans="6:6">
      <c r="F1369" s="33"/>
    </row>
    <row r="1370" spans="6:6">
      <c r="F1370" s="33"/>
    </row>
    <row r="1371" spans="6:6">
      <c r="F1371" s="33"/>
    </row>
    <row r="1372" spans="6:6">
      <c r="F1372" s="33"/>
    </row>
    <row r="1373" spans="6:6">
      <c r="F1373" s="33"/>
    </row>
    <row r="1374" spans="6:6">
      <c r="F1374" s="33"/>
    </row>
    <row r="1375" spans="6:6">
      <c r="F1375" s="33"/>
    </row>
    <row r="1376" spans="6:6">
      <c r="F1376" s="33"/>
    </row>
    <row r="1377" spans="6:6">
      <c r="F1377" s="33"/>
    </row>
    <row r="1378" spans="6:6">
      <c r="F1378" s="33"/>
    </row>
    <row r="1379" spans="6:6">
      <c r="F1379" s="33"/>
    </row>
    <row r="1380" spans="6:6">
      <c r="F1380" s="33"/>
    </row>
    <row r="1381" spans="6:6">
      <c r="F1381" s="33"/>
    </row>
    <row r="1382" spans="6:6">
      <c r="F1382" s="33"/>
    </row>
    <row r="1383" spans="6:6">
      <c r="F1383" s="33"/>
    </row>
    <row r="1384" spans="6:6">
      <c r="F1384" s="33"/>
    </row>
    <row r="1385" spans="6:6">
      <c r="F1385" s="33"/>
    </row>
    <row r="1386" spans="6:6">
      <c r="F1386" s="33"/>
    </row>
    <row r="1387" spans="6:6">
      <c r="F1387" s="33"/>
    </row>
    <row r="1388" spans="6:6">
      <c r="F1388" s="33"/>
    </row>
    <row r="1389" spans="6:6">
      <c r="F1389" s="33"/>
    </row>
    <row r="1390" spans="6:6">
      <c r="F1390" s="33"/>
    </row>
    <row r="1391" spans="6:6">
      <c r="F1391" s="33"/>
    </row>
    <row r="1392" spans="6:6">
      <c r="F1392" s="33"/>
    </row>
    <row r="1393" spans="6:6">
      <c r="F1393" s="33"/>
    </row>
    <row r="1394" spans="6:6">
      <c r="F1394" s="33"/>
    </row>
    <row r="1395" spans="6:6">
      <c r="F1395" s="33"/>
    </row>
    <row r="1396" spans="6:6">
      <c r="F1396" s="33"/>
    </row>
    <row r="1397" spans="6:6">
      <c r="F1397" s="33"/>
    </row>
    <row r="1398" spans="6:6">
      <c r="F1398" s="33"/>
    </row>
    <row r="1399" spans="6:6">
      <c r="F1399" s="33"/>
    </row>
    <row r="1400" spans="6:6">
      <c r="F1400" s="33"/>
    </row>
    <row r="1401" spans="6:6">
      <c r="F1401" s="33"/>
    </row>
    <row r="1402" spans="6:6">
      <c r="F1402" s="33"/>
    </row>
    <row r="1403" spans="6:6">
      <c r="F1403" s="33"/>
    </row>
    <row r="1404" spans="6:6">
      <c r="F1404" s="33"/>
    </row>
    <row r="1405" spans="6:6">
      <c r="F1405" s="33"/>
    </row>
    <row r="1406" spans="6:6">
      <c r="F1406" s="33"/>
    </row>
    <row r="1407" spans="6:6">
      <c r="F1407" s="33"/>
    </row>
    <row r="1408" spans="6:6">
      <c r="F1408" s="33"/>
    </row>
    <row r="1409" spans="6:6">
      <c r="F1409" s="33"/>
    </row>
    <row r="1410" spans="6:6">
      <c r="F1410" s="33"/>
    </row>
    <row r="1411" spans="6:6">
      <c r="F1411" s="33"/>
    </row>
    <row r="1412" spans="6:6">
      <c r="F1412" s="33"/>
    </row>
    <row r="1413" spans="6:6">
      <c r="F1413" s="33"/>
    </row>
    <row r="1414" spans="6:6">
      <c r="F1414" s="33"/>
    </row>
    <row r="1415" spans="6:6">
      <c r="F1415" s="33"/>
    </row>
    <row r="1416" spans="6:6">
      <c r="F1416" s="33"/>
    </row>
    <row r="1417" spans="6:6">
      <c r="F1417" s="33"/>
    </row>
    <row r="1418" spans="6:6">
      <c r="F1418" s="33"/>
    </row>
    <row r="1419" spans="6:6">
      <c r="F1419" s="33"/>
    </row>
    <row r="1420" spans="6:6">
      <c r="F1420" s="33"/>
    </row>
    <row r="1421" spans="6:6">
      <c r="F1421" s="33"/>
    </row>
    <row r="1422" spans="6:6">
      <c r="F1422" s="33"/>
    </row>
    <row r="1423" spans="6:6">
      <c r="F1423" s="33"/>
    </row>
    <row r="1424" spans="6:6">
      <c r="F1424" s="33"/>
    </row>
    <row r="1425" spans="6:6">
      <c r="F1425" s="33"/>
    </row>
    <row r="1426" spans="6:6">
      <c r="F1426" s="33"/>
    </row>
    <row r="1427" spans="6:6">
      <c r="F1427" s="33"/>
    </row>
    <row r="1428" spans="6:6">
      <c r="F1428" s="33"/>
    </row>
    <row r="1429" spans="6:6">
      <c r="F1429" s="33"/>
    </row>
    <row r="1430" spans="6:6">
      <c r="F1430" s="33"/>
    </row>
    <row r="1431" spans="6:6">
      <c r="F1431" s="33"/>
    </row>
    <row r="1432" spans="6:6">
      <c r="F1432" s="33"/>
    </row>
    <row r="1433" spans="6:6">
      <c r="F1433" s="33"/>
    </row>
    <row r="1434" spans="6:6">
      <c r="F1434" s="33"/>
    </row>
    <row r="1435" spans="6:6">
      <c r="F1435" s="33"/>
    </row>
    <row r="1436" spans="6:6">
      <c r="F1436" s="33"/>
    </row>
    <row r="1437" spans="6:6">
      <c r="F1437" s="33"/>
    </row>
    <row r="1438" spans="6:6">
      <c r="F1438" s="33"/>
    </row>
    <row r="1439" spans="6:6">
      <c r="F1439" s="33"/>
    </row>
    <row r="1440" spans="6:6">
      <c r="F1440" s="33"/>
    </row>
    <row r="1441" spans="6:6">
      <c r="F1441" s="33"/>
    </row>
    <row r="1442" spans="6:6">
      <c r="F1442" s="33"/>
    </row>
    <row r="1443" spans="6:6">
      <c r="F1443" s="33"/>
    </row>
    <row r="1444" spans="6:6">
      <c r="F1444" s="33"/>
    </row>
    <row r="1445" spans="6:6">
      <c r="F1445" s="33"/>
    </row>
    <row r="1446" spans="6:6">
      <c r="F1446" s="33"/>
    </row>
    <row r="1447" spans="6:6">
      <c r="F1447" s="33"/>
    </row>
    <row r="1448" spans="6:6">
      <c r="F1448" s="33"/>
    </row>
    <row r="1449" spans="6:6">
      <c r="F1449" s="33"/>
    </row>
    <row r="1450" spans="6:6">
      <c r="F1450" s="33"/>
    </row>
    <row r="1451" spans="6:6">
      <c r="F1451" s="33"/>
    </row>
    <row r="1452" spans="6:6">
      <c r="F1452" s="33"/>
    </row>
    <row r="1453" spans="6:6">
      <c r="F1453" s="33"/>
    </row>
    <row r="1454" spans="6:6">
      <c r="F1454" s="33"/>
    </row>
    <row r="1455" spans="6:6">
      <c r="F1455" s="33"/>
    </row>
    <row r="1456" spans="6:6">
      <c r="F1456" s="33"/>
    </row>
    <row r="1457" spans="6:6">
      <c r="F1457" s="33"/>
    </row>
    <row r="1458" spans="6:6">
      <c r="F1458" s="33"/>
    </row>
    <row r="1459" spans="6:6">
      <c r="F1459" s="33"/>
    </row>
    <row r="1460" spans="6:6">
      <c r="F1460" s="33"/>
    </row>
    <row r="1461" spans="6:6">
      <c r="F1461" s="33"/>
    </row>
    <row r="1462" spans="6:6">
      <c r="F1462" s="33"/>
    </row>
    <row r="1463" spans="6:6">
      <c r="F1463" s="33"/>
    </row>
    <row r="1464" spans="6:6">
      <c r="F1464" s="33"/>
    </row>
    <row r="1465" spans="6:6">
      <c r="F1465" s="33"/>
    </row>
    <row r="1466" spans="6:6">
      <c r="F1466" s="33"/>
    </row>
    <row r="1467" spans="6:6">
      <c r="F1467" s="33"/>
    </row>
    <row r="1468" spans="6:6">
      <c r="F1468" s="33"/>
    </row>
    <row r="1469" spans="6:6">
      <c r="F1469" s="33"/>
    </row>
    <row r="1470" spans="6:6">
      <c r="F1470" s="33"/>
    </row>
    <row r="1471" spans="6:6">
      <c r="F1471" s="33"/>
    </row>
    <row r="1472" spans="6:6">
      <c r="F1472" s="33"/>
    </row>
    <row r="1473" spans="6:6">
      <c r="F1473" s="33"/>
    </row>
    <row r="1474" spans="6:6">
      <c r="F1474" s="33"/>
    </row>
    <row r="1475" spans="6:6">
      <c r="F1475" s="33"/>
    </row>
    <row r="1476" spans="6:6">
      <c r="F1476" s="33"/>
    </row>
    <row r="1477" spans="6:6">
      <c r="F1477" s="33"/>
    </row>
    <row r="1478" spans="6:6">
      <c r="F1478" s="33"/>
    </row>
    <row r="1479" spans="6:6">
      <c r="F1479" s="33"/>
    </row>
    <row r="1480" spans="6:6">
      <c r="F1480" s="33"/>
    </row>
    <row r="1481" spans="6:6">
      <c r="F1481" s="33"/>
    </row>
    <row r="1482" spans="6:6">
      <c r="F1482" s="33"/>
    </row>
    <row r="1483" spans="6:6">
      <c r="F1483" s="33"/>
    </row>
    <row r="1484" spans="6:6">
      <c r="F1484" s="33"/>
    </row>
    <row r="1485" spans="6:6">
      <c r="F1485" s="33"/>
    </row>
    <row r="1486" spans="6:6">
      <c r="F1486" s="33"/>
    </row>
    <row r="1487" spans="6:6">
      <c r="F1487" s="33"/>
    </row>
    <row r="1488" spans="6:6">
      <c r="F1488" s="33"/>
    </row>
    <row r="1489" spans="6:6">
      <c r="F1489" s="33"/>
    </row>
    <row r="1490" spans="6:6">
      <c r="F1490" s="33"/>
    </row>
    <row r="1491" spans="6:6">
      <c r="F1491" s="33"/>
    </row>
    <row r="1492" spans="6:6">
      <c r="F1492" s="33"/>
    </row>
    <row r="1493" spans="6:6">
      <c r="F1493" s="33"/>
    </row>
    <row r="1494" spans="6:6">
      <c r="F1494" s="33"/>
    </row>
    <row r="1495" spans="6:6">
      <c r="F1495" s="33"/>
    </row>
    <row r="1496" spans="6:6">
      <c r="F1496" s="33"/>
    </row>
    <row r="1497" spans="6:6">
      <c r="F1497" s="33"/>
    </row>
    <row r="1498" spans="6:6">
      <c r="F1498" s="33"/>
    </row>
    <row r="1499" spans="6:6">
      <c r="F1499" s="33"/>
    </row>
    <row r="1500" spans="6:6">
      <c r="F1500" s="33"/>
    </row>
    <row r="1501" spans="6:6">
      <c r="F1501" s="33"/>
    </row>
    <row r="1502" spans="6:6">
      <c r="F1502" s="33"/>
    </row>
    <row r="1503" spans="6:6">
      <c r="F1503" s="33"/>
    </row>
    <row r="1504" spans="6:6">
      <c r="F1504" s="33"/>
    </row>
    <row r="1505" spans="6:6">
      <c r="F1505" s="33"/>
    </row>
    <row r="1506" spans="6:6">
      <c r="F1506" s="33"/>
    </row>
    <row r="1507" spans="6:6">
      <c r="F1507" s="33"/>
    </row>
    <row r="1508" spans="6:6">
      <c r="F1508" s="33"/>
    </row>
    <row r="1509" spans="6:6">
      <c r="F1509" s="33"/>
    </row>
    <row r="1510" spans="6:6">
      <c r="F1510" s="33"/>
    </row>
    <row r="1511" spans="6:6">
      <c r="F1511" s="33"/>
    </row>
    <row r="1512" spans="6:6">
      <c r="F1512" s="33"/>
    </row>
    <row r="1513" spans="6:6">
      <c r="F1513" s="33"/>
    </row>
    <row r="1514" spans="6:6">
      <c r="F1514" s="33"/>
    </row>
    <row r="1515" spans="6:6">
      <c r="F1515" s="33"/>
    </row>
    <row r="1516" spans="6:6">
      <c r="F1516" s="33"/>
    </row>
    <row r="1517" spans="6:6">
      <c r="F1517" s="33"/>
    </row>
    <row r="1518" spans="6:6">
      <c r="F1518" s="33"/>
    </row>
    <row r="1519" spans="6:6">
      <c r="F1519" s="33"/>
    </row>
    <row r="1520" spans="6:6">
      <c r="F1520" s="33"/>
    </row>
    <row r="1521" spans="6:6">
      <c r="F1521" s="33"/>
    </row>
    <row r="1522" spans="6:6">
      <c r="F1522" s="33"/>
    </row>
    <row r="1523" spans="6:6">
      <c r="F1523" s="33"/>
    </row>
    <row r="1524" spans="6:6">
      <c r="F1524" s="33"/>
    </row>
    <row r="1525" spans="6:6">
      <c r="F1525" s="33"/>
    </row>
    <row r="1526" spans="6:6">
      <c r="F1526" s="33"/>
    </row>
    <row r="1527" spans="6:6">
      <c r="F1527" s="33"/>
    </row>
    <row r="1528" spans="6:6">
      <c r="F1528" s="33"/>
    </row>
    <row r="1529" spans="6:6">
      <c r="F1529" s="33"/>
    </row>
    <row r="1530" spans="6:6">
      <c r="F1530" s="33"/>
    </row>
    <row r="1531" spans="6:6">
      <c r="F1531" s="33"/>
    </row>
    <row r="1532" spans="6:6">
      <c r="F1532" s="33"/>
    </row>
    <row r="1533" spans="6:6">
      <c r="F1533" s="33"/>
    </row>
    <row r="1534" spans="6:6">
      <c r="F1534" s="33"/>
    </row>
    <row r="1535" spans="6:6">
      <c r="F1535" s="33"/>
    </row>
    <row r="1536" spans="6:6">
      <c r="F1536" s="33"/>
    </row>
    <row r="1537" spans="6:6">
      <c r="F1537" s="33"/>
    </row>
    <row r="1538" spans="6:6">
      <c r="F1538" s="33"/>
    </row>
    <row r="1539" spans="6:6">
      <c r="F1539" s="33"/>
    </row>
    <row r="1540" spans="6:6">
      <c r="F1540" s="33"/>
    </row>
    <row r="1541" spans="6:6">
      <c r="F1541" s="33"/>
    </row>
    <row r="1542" spans="6:6">
      <c r="F1542" s="33"/>
    </row>
    <row r="1543" spans="6:6">
      <c r="F1543" s="33"/>
    </row>
    <row r="1544" spans="6:6">
      <c r="F1544" s="33"/>
    </row>
    <row r="1545" spans="6:6">
      <c r="F1545" s="33"/>
    </row>
    <row r="1546" spans="6:6">
      <c r="F1546" s="33"/>
    </row>
    <row r="1547" spans="6:6">
      <c r="F1547" s="33"/>
    </row>
    <row r="1548" spans="6:6">
      <c r="F1548" s="33"/>
    </row>
    <row r="1549" spans="6:6">
      <c r="F1549" s="33"/>
    </row>
    <row r="1550" spans="6:6">
      <c r="F1550" s="33"/>
    </row>
    <row r="1551" spans="6:6">
      <c r="F1551" s="33"/>
    </row>
    <row r="1552" spans="6:6">
      <c r="F1552" s="33"/>
    </row>
    <row r="1553" spans="6:6">
      <c r="F1553" s="33"/>
    </row>
    <row r="1554" spans="6:6">
      <c r="F1554" s="33"/>
    </row>
    <row r="1555" spans="6:6">
      <c r="F1555" s="33"/>
    </row>
    <row r="1556" spans="6:6">
      <c r="F1556" s="33"/>
    </row>
    <row r="1557" spans="6:6">
      <c r="F1557" s="33"/>
    </row>
    <row r="1558" spans="6:6">
      <c r="F1558" s="33"/>
    </row>
    <row r="1559" spans="6:6">
      <c r="F1559" s="33"/>
    </row>
    <row r="1560" spans="6:6">
      <c r="F1560" s="33"/>
    </row>
    <row r="1561" spans="6:6">
      <c r="F1561" s="33"/>
    </row>
    <row r="1562" spans="6:6">
      <c r="F1562" s="33"/>
    </row>
    <row r="1563" spans="6:6">
      <c r="F1563" s="33"/>
    </row>
    <row r="1564" spans="6:6">
      <c r="F1564" s="33"/>
    </row>
    <row r="1565" spans="6:6">
      <c r="F1565" s="33"/>
    </row>
    <row r="1566" spans="6:6">
      <c r="F1566" s="33"/>
    </row>
    <row r="1567" spans="6:6">
      <c r="F1567" s="33"/>
    </row>
    <row r="1568" spans="6:6">
      <c r="F1568" s="33"/>
    </row>
    <row r="1569" spans="6:6">
      <c r="F1569" s="33"/>
    </row>
    <row r="1570" spans="6:6">
      <c r="F1570" s="33"/>
    </row>
    <row r="1571" spans="6:6">
      <c r="F1571" s="33"/>
    </row>
    <row r="1572" spans="6:6">
      <c r="F1572" s="33"/>
    </row>
    <row r="1573" spans="6:6">
      <c r="F1573" s="33"/>
    </row>
    <row r="1574" spans="6:6">
      <c r="F1574" s="33"/>
    </row>
    <row r="1575" spans="6:6">
      <c r="F1575" s="33"/>
    </row>
    <row r="1576" spans="6:6">
      <c r="F1576" s="33"/>
    </row>
    <row r="1577" spans="6:6">
      <c r="F1577" s="33"/>
    </row>
    <row r="1578" spans="6:6">
      <c r="F1578" s="33"/>
    </row>
    <row r="1579" spans="6:6">
      <c r="F1579" s="33"/>
    </row>
    <row r="1580" spans="6:6">
      <c r="F1580" s="33"/>
    </row>
    <row r="1581" spans="6:6">
      <c r="F1581" s="33"/>
    </row>
    <row r="1582" spans="6:6">
      <c r="F1582" s="33"/>
    </row>
    <row r="1583" spans="6:6">
      <c r="F1583" s="33"/>
    </row>
    <row r="1584" spans="6:6">
      <c r="F1584" s="33"/>
    </row>
    <row r="1585" spans="6:6">
      <c r="F1585" s="33"/>
    </row>
    <row r="1586" spans="6:6">
      <c r="F1586" s="33"/>
    </row>
    <row r="1587" spans="6:6">
      <c r="F1587" s="33"/>
    </row>
    <row r="1588" spans="6:6">
      <c r="F1588" s="33"/>
    </row>
    <row r="1589" spans="6:6">
      <c r="F1589" s="33"/>
    </row>
    <row r="1590" spans="6:6">
      <c r="F1590" s="33"/>
    </row>
    <row r="1591" spans="6:6">
      <c r="F1591" s="33"/>
    </row>
    <row r="1592" spans="6:6">
      <c r="F1592" s="33"/>
    </row>
    <row r="1593" spans="6:6">
      <c r="F1593" s="33"/>
    </row>
    <row r="1594" spans="6:6">
      <c r="F1594" s="33"/>
    </row>
    <row r="1595" spans="6:6">
      <c r="F1595" s="33"/>
    </row>
    <row r="1596" spans="6:6">
      <c r="F1596" s="33"/>
    </row>
    <row r="1597" spans="6:6">
      <c r="F1597" s="33"/>
    </row>
    <row r="1598" spans="6:6">
      <c r="F1598" s="33"/>
    </row>
    <row r="1599" spans="6:6">
      <c r="F1599" s="33"/>
    </row>
    <row r="1600" spans="6:6">
      <c r="F1600" s="33"/>
    </row>
    <row r="1601" spans="6:6">
      <c r="F1601" s="33"/>
    </row>
    <row r="1602" spans="6:6">
      <c r="F1602" s="33"/>
    </row>
    <row r="1603" spans="6:6">
      <c r="F1603" s="33"/>
    </row>
    <row r="1604" spans="6:6">
      <c r="F1604" s="33"/>
    </row>
    <row r="1605" spans="6:6">
      <c r="F1605" s="33"/>
    </row>
    <row r="1606" spans="6:6">
      <c r="F1606" s="33"/>
    </row>
    <row r="1607" spans="6:6">
      <c r="F1607" s="33"/>
    </row>
    <row r="1608" spans="6:6">
      <c r="F1608" s="33"/>
    </row>
    <row r="1609" spans="6:6">
      <c r="F1609" s="33"/>
    </row>
    <row r="1610" spans="6:6">
      <c r="F1610" s="33"/>
    </row>
    <row r="1611" spans="6:6">
      <c r="F1611" s="33"/>
    </row>
    <row r="1612" spans="6:6">
      <c r="F1612" s="33"/>
    </row>
    <row r="1613" spans="6:6">
      <c r="F1613" s="33"/>
    </row>
    <row r="1614" spans="6:6">
      <c r="F1614" s="33"/>
    </row>
    <row r="1615" spans="6:6">
      <c r="F1615" s="33"/>
    </row>
    <row r="1616" spans="6:6">
      <c r="F1616" s="33"/>
    </row>
    <row r="1617" spans="6:6">
      <c r="F1617" s="33"/>
    </row>
    <row r="1618" spans="6:6">
      <c r="F1618" s="33"/>
    </row>
    <row r="1619" spans="6:6">
      <c r="F1619" s="33"/>
    </row>
    <row r="1620" spans="6:6">
      <c r="F1620" s="33"/>
    </row>
    <row r="1621" spans="6:6">
      <c r="F1621" s="33"/>
    </row>
    <row r="1622" spans="6:6">
      <c r="F1622" s="33"/>
    </row>
    <row r="1623" spans="6:6">
      <c r="F1623" s="33"/>
    </row>
    <row r="1624" spans="6:6">
      <c r="F1624" s="33"/>
    </row>
    <row r="1625" spans="6:6">
      <c r="F1625" s="33"/>
    </row>
    <row r="1626" spans="6:6">
      <c r="F1626" s="33"/>
    </row>
    <row r="1627" spans="6:6">
      <c r="F1627" s="33"/>
    </row>
    <row r="1628" spans="6:6">
      <c r="F1628" s="33"/>
    </row>
    <row r="1629" spans="6:6">
      <c r="F1629" s="33"/>
    </row>
    <row r="1630" spans="6:6">
      <c r="F1630" s="33"/>
    </row>
    <row r="1631" spans="6:6">
      <c r="F1631" s="33"/>
    </row>
    <row r="1632" spans="6:6">
      <c r="F1632" s="33"/>
    </row>
    <row r="1633" spans="6:6">
      <c r="F1633" s="33"/>
    </row>
    <row r="1634" spans="6:6">
      <c r="F1634" s="33"/>
    </row>
    <row r="1635" spans="6:6">
      <c r="F1635" s="33"/>
    </row>
    <row r="1636" spans="6:6">
      <c r="F1636" s="33"/>
    </row>
    <row r="1637" spans="6:6">
      <c r="F1637" s="33"/>
    </row>
    <row r="1638" spans="6:6">
      <c r="F1638" s="33"/>
    </row>
    <row r="1639" spans="6:6">
      <c r="F1639" s="33"/>
    </row>
    <row r="1640" spans="6:6">
      <c r="F1640" s="33"/>
    </row>
    <row r="1641" spans="6:6">
      <c r="F1641" s="33"/>
    </row>
    <row r="1642" spans="6:6">
      <c r="F1642" s="33"/>
    </row>
    <row r="1643" spans="6:6">
      <c r="F1643" s="33"/>
    </row>
    <row r="1644" spans="6:6">
      <c r="F1644" s="33"/>
    </row>
    <row r="1645" spans="6:6">
      <c r="F1645" s="33"/>
    </row>
    <row r="1646" spans="6:6">
      <c r="F1646" s="33"/>
    </row>
    <row r="1647" spans="6:6">
      <c r="F1647" s="33"/>
    </row>
    <row r="1648" spans="6:6">
      <c r="F1648" s="33"/>
    </row>
    <row r="1649" spans="6:6">
      <c r="F1649" s="33"/>
    </row>
    <row r="1650" spans="6:6">
      <c r="F1650" s="33"/>
    </row>
    <row r="1651" spans="6:6">
      <c r="F1651" s="33"/>
    </row>
    <row r="1652" spans="6:6">
      <c r="F1652" s="33"/>
    </row>
    <row r="1653" spans="6:6">
      <c r="F1653" s="33"/>
    </row>
    <row r="1654" spans="6:6">
      <c r="F1654" s="33"/>
    </row>
    <row r="1655" spans="6:6">
      <c r="F1655" s="33"/>
    </row>
    <row r="1656" spans="6:6">
      <c r="F1656" s="33"/>
    </row>
    <row r="1657" spans="6:6">
      <c r="F1657" s="33"/>
    </row>
    <row r="1658" spans="6:6">
      <c r="F1658" s="33"/>
    </row>
    <row r="1659" spans="6:6">
      <c r="F1659" s="33"/>
    </row>
    <row r="1660" spans="6:6">
      <c r="F1660" s="33"/>
    </row>
    <row r="1661" spans="6:6">
      <c r="F1661" s="33"/>
    </row>
    <row r="1662" spans="6:6">
      <c r="F1662" s="33"/>
    </row>
    <row r="1663" spans="6:6">
      <c r="F1663" s="33"/>
    </row>
    <row r="1664" spans="6:6">
      <c r="F1664" s="33"/>
    </row>
    <row r="1665" spans="6:6">
      <c r="F1665" s="33"/>
    </row>
    <row r="1666" spans="6:6">
      <c r="F1666" s="33"/>
    </row>
    <row r="1667" spans="6:6">
      <c r="F1667" s="33"/>
    </row>
    <row r="1668" spans="6:6">
      <c r="F1668" s="33"/>
    </row>
    <row r="1669" spans="6:6">
      <c r="F1669" s="33"/>
    </row>
    <row r="1670" spans="6:6">
      <c r="F1670" s="33"/>
    </row>
    <row r="1671" spans="6:6">
      <c r="F1671" s="33"/>
    </row>
    <row r="1672" spans="6:6">
      <c r="F1672" s="33"/>
    </row>
    <row r="1673" spans="6:6">
      <c r="F1673" s="33"/>
    </row>
    <row r="1674" spans="6:6">
      <c r="F1674" s="33"/>
    </row>
    <row r="1675" spans="6:6">
      <c r="F1675" s="33"/>
    </row>
    <row r="1676" spans="6:6">
      <c r="F1676" s="33"/>
    </row>
    <row r="1677" spans="6:6">
      <c r="F1677" s="33"/>
    </row>
    <row r="1678" spans="6:6">
      <c r="F1678" s="33"/>
    </row>
    <row r="1679" spans="6:6">
      <c r="F1679" s="33"/>
    </row>
    <row r="1680" spans="6:6">
      <c r="F1680" s="33"/>
    </row>
    <row r="1681" spans="6:6">
      <c r="F1681" s="33"/>
    </row>
    <row r="1682" spans="6:6">
      <c r="F1682" s="33"/>
    </row>
    <row r="1683" spans="6:6">
      <c r="F1683" s="33"/>
    </row>
    <row r="1684" spans="6:6">
      <c r="F1684" s="33"/>
    </row>
    <row r="1685" spans="6:6">
      <c r="F1685" s="33"/>
    </row>
    <row r="1686" spans="6:6">
      <c r="F1686" s="33"/>
    </row>
    <row r="1687" spans="6:6">
      <c r="F1687" s="33"/>
    </row>
    <row r="1688" spans="6:6">
      <c r="F1688" s="33"/>
    </row>
    <row r="1689" spans="6:6">
      <c r="F1689" s="33"/>
    </row>
    <row r="1690" spans="6:6">
      <c r="F1690" s="33"/>
    </row>
    <row r="1691" spans="6:6">
      <c r="F1691" s="33"/>
    </row>
    <row r="1692" spans="6:6">
      <c r="F1692" s="33"/>
    </row>
    <row r="1693" spans="6:6">
      <c r="F1693" s="33"/>
    </row>
    <row r="1694" spans="6:6">
      <c r="F1694" s="33"/>
    </row>
    <row r="1695" spans="6:6">
      <c r="F1695" s="33"/>
    </row>
    <row r="1696" spans="6:6">
      <c r="F1696" s="33"/>
    </row>
    <row r="1697" spans="6:6">
      <c r="F1697" s="33"/>
    </row>
    <row r="1698" spans="6:6">
      <c r="F1698" s="33"/>
    </row>
    <row r="1699" spans="6:6">
      <c r="F1699" s="33"/>
    </row>
    <row r="1700" spans="6:6">
      <c r="F1700" s="33"/>
    </row>
    <row r="1701" spans="6:6">
      <c r="F1701" s="33"/>
    </row>
    <row r="1702" spans="6:6">
      <c r="F1702" s="33"/>
    </row>
    <row r="1703" spans="6:6">
      <c r="F1703" s="33"/>
    </row>
    <row r="1704" spans="6:6">
      <c r="F1704" s="33"/>
    </row>
    <row r="1705" spans="6:6">
      <c r="F1705" s="33"/>
    </row>
    <row r="1706" spans="6:6">
      <c r="F1706" s="33"/>
    </row>
    <row r="1707" spans="6:6">
      <c r="F1707" s="33"/>
    </row>
    <row r="1708" spans="6:6">
      <c r="F1708" s="33"/>
    </row>
    <row r="1709" spans="6:6">
      <c r="F1709" s="33"/>
    </row>
    <row r="1710" spans="6:6">
      <c r="F1710" s="33"/>
    </row>
    <row r="1711" spans="6:6">
      <c r="F1711" s="33"/>
    </row>
    <row r="1712" spans="6:6">
      <c r="F1712" s="33"/>
    </row>
    <row r="1713" spans="6:6">
      <c r="F1713" s="33"/>
    </row>
    <row r="1714" spans="6:6">
      <c r="F1714" s="33"/>
    </row>
    <row r="1715" spans="6:6">
      <c r="F1715" s="33"/>
    </row>
    <row r="1716" spans="6:6">
      <c r="F1716" s="33"/>
    </row>
    <row r="1717" spans="6:6">
      <c r="F1717" s="33"/>
    </row>
    <row r="1718" spans="6:6">
      <c r="F1718" s="33"/>
    </row>
    <row r="1719" spans="6:6">
      <c r="F1719" s="33"/>
    </row>
    <row r="1720" spans="6:6">
      <c r="F1720" s="33"/>
    </row>
    <row r="1721" spans="6:6">
      <c r="F1721" s="33"/>
    </row>
    <row r="1722" spans="6:6">
      <c r="F1722" s="33"/>
    </row>
    <row r="1723" spans="6:6">
      <c r="F1723" s="33"/>
    </row>
    <row r="1724" spans="6:6">
      <c r="F1724" s="33"/>
    </row>
    <row r="1725" spans="6:6">
      <c r="F1725" s="33"/>
    </row>
    <row r="1726" spans="6:6">
      <c r="F1726" s="33"/>
    </row>
    <row r="1727" spans="6:6">
      <c r="F1727" s="33"/>
    </row>
    <row r="1728" spans="6:6">
      <c r="F1728" s="33"/>
    </row>
    <row r="1729" spans="6:6">
      <c r="F1729" s="33"/>
    </row>
    <row r="1730" spans="6:6">
      <c r="F1730" s="33"/>
    </row>
    <row r="1731" spans="6:6">
      <c r="F1731" s="33"/>
    </row>
    <row r="1732" spans="6:6">
      <c r="F1732" s="33"/>
    </row>
    <row r="1733" spans="6:6">
      <c r="F1733" s="33"/>
    </row>
    <row r="1734" spans="6:6">
      <c r="F1734" s="33"/>
    </row>
    <row r="1735" spans="6:6">
      <c r="F1735" s="33"/>
    </row>
    <row r="1736" spans="6:6">
      <c r="F1736" s="33"/>
    </row>
    <row r="1737" spans="6:6">
      <c r="F1737" s="33"/>
    </row>
    <row r="1738" spans="6:6">
      <c r="F1738" s="33"/>
    </row>
    <row r="1739" spans="6:6">
      <c r="F1739" s="33"/>
    </row>
    <row r="1740" spans="6:6">
      <c r="F1740" s="33"/>
    </row>
    <row r="1741" spans="6:6">
      <c r="F1741" s="33"/>
    </row>
    <row r="1742" spans="6:6">
      <c r="F1742" s="33"/>
    </row>
    <row r="1743" spans="6:6">
      <c r="F1743" s="33"/>
    </row>
    <row r="1744" spans="6:6">
      <c r="F1744" s="33"/>
    </row>
    <row r="1745" spans="6:6">
      <c r="F1745" s="33"/>
    </row>
    <row r="1746" spans="6:6">
      <c r="F1746" s="33"/>
    </row>
    <row r="1747" spans="6:6">
      <c r="F1747" s="33"/>
    </row>
    <row r="1748" spans="6:6">
      <c r="F1748" s="33"/>
    </row>
    <row r="1749" spans="6:6">
      <c r="F1749" s="33"/>
    </row>
    <row r="1750" spans="6:6">
      <c r="F1750" s="33"/>
    </row>
    <row r="1751" spans="6:6">
      <c r="F1751" s="33"/>
    </row>
    <row r="1752" spans="6:6">
      <c r="F1752" s="33"/>
    </row>
    <row r="1753" spans="6:6">
      <c r="F1753" s="33"/>
    </row>
    <row r="1754" spans="6:6">
      <c r="F1754" s="33"/>
    </row>
    <row r="1755" spans="6:6">
      <c r="F1755" s="33"/>
    </row>
    <row r="1756" spans="6:6">
      <c r="F1756" s="33"/>
    </row>
    <row r="1757" spans="6:6">
      <c r="F1757" s="33"/>
    </row>
    <row r="1758" spans="6:6">
      <c r="F1758" s="33"/>
    </row>
    <row r="1759" spans="6:6">
      <c r="F1759" s="33"/>
    </row>
    <row r="1760" spans="6:6">
      <c r="F1760" s="33"/>
    </row>
    <row r="1761" spans="6:6">
      <c r="F1761" s="33"/>
    </row>
    <row r="1762" spans="6:6">
      <c r="F1762" s="33"/>
    </row>
    <row r="1763" spans="6:6">
      <c r="F1763" s="33"/>
    </row>
    <row r="1764" spans="6:6">
      <c r="F1764" s="33"/>
    </row>
    <row r="1765" spans="6:6">
      <c r="F1765" s="33"/>
    </row>
    <row r="1766" spans="6:6">
      <c r="F1766" s="33"/>
    </row>
    <row r="1767" spans="6:6">
      <c r="F1767" s="33"/>
    </row>
    <row r="1768" spans="6:6">
      <c r="F1768" s="33"/>
    </row>
    <row r="1769" spans="6:6">
      <c r="F1769" s="33"/>
    </row>
    <row r="1770" spans="6:6">
      <c r="F1770" s="33"/>
    </row>
    <row r="1771" spans="6:6">
      <c r="F1771" s="33"/>
    </row>
    <row r="1772" spans="6:6">
      <c r="F1772" s="33"/>
    </row>
    <row r="1773" spans="6:6">
      <c r="F1773" s="33"/>
    </row>
    <row r="1774" spans="6:6">
      <c r="F1774" s="33"/>
    </row>
    <row r="1775" spans="6:6">
      <c r="F1775" s="33"/>
    </row>
    <row r="1776" spans="6:6">
      <c r="F1776" s="33"/>
    </row>
    <row r="1777" spans="6:6">
      <c r="F1777" s="33"/>
    </row>
    <row r="1778" spans="6:6">
      <c r="F1778" s="33"/>
    </row>
    <row r="1779" spans="6:6">
      <c r="F1779" s="33"/>
    </row>
    <row r="1780" spans="6:6">
      <c r="F1780" s="33"/>
    </row>
    <row r="1781" spans="6:6">
      <c r="F1781" s="33"/>
    </row>
    <row r="1782" spans="6:6">
      <c r="F1782" s="33"/>
    </row>
    <row r="1783" spans="6:6">
      <c r="F1783" s="33"/>
    </row>
    <row r="1784" spans="6:6">
      <c r="F1784" s="33"/>
    </row>
    <row r="1785" spans="6:6">
      <c r="F1785" s="33"/>
    </row>
    <row r="1786" spans="6:6">
      <c r="F1786" s="33"/>
    </row>
    <row r="1787" spans="6:6">
      <c r="F1787" s="33"/>
    </row>
    <row r="1788" spans="6:6">
      <c r="F1788" s="33"/>
    </row>
    <row r="1789" spans="6:6">
      <c r="F1789" s="33"/>
    </row>
    <row r="1790" spans="6:6">
      <c r="F1790" s="33"/>
    </row>
    <row r="1791" spans="6:6">
      <c r="F1791" s="33"/>
    </row>
    <row r="1792" spans="6:6">
      <c r="F1792" s="33"/>
    </row>
    <row r="1793" spans="6:6">
      <c r="F1793" s="33"/>
    </row>
    <row r="1794" spans="6:6">
      <c r="F1794" s="33"/>
    </row>
    <row r="1795" spans="6:6">
      <c r="F1795" s="33"/>
    </row>
    <row r="1796" spans="6:6">
      <c r="F1796" s="33"/>
    </row>
    <row r="1797" spans="6:6">
      <c r="F1797" s="33"/>
    </row>
    <row r="1798" spans="6:6">
      <c r="F1798" s="33"/>
    </row>
    <row r="1799" spans="6:6">
      <c r="F1799" s="33"/>
    </row>
    <row r="1800" spans="6:6">
      <c r="F1800" s="33"/>
    </row>
    <row r="1801" spans="6:6">
      <c r="F1801" s="33"/>
    </row>
    <row r="1802" spans="6:6">
      <c r="F1802" s="33"/>
    </row>
    <row r="1803" spans="6:6">
      <c r="F1803" s="33"/>
    </row>
    <row r="1804" spans="6:6">
      <c r="F1804" s="33"/>
    </row>
    <row r="1805" spans="6:6">
      <c r="F1805" s="33"/>
    </row>
    <row r="1806" spans="6:6">
      <c r="F1806" s="33"/>
    </row>
    <row r="1807" spans="6:6">
      <c r="F1807" s="33"/>
    </row>
    <row r="1808" spans="6:6">
      <c r="F1808" s="33"/>
    </row>
    <row r="1809" spans="6:6">
      <c r="F1809" s="33"/>
    </row>
    <row r="1810" spans="6:6">
      <c r="F1810" s="33"/>
    </row>
    <row r="1811" spans="6:6">
      <c r="F1811" s="33"/>
    </row>
    <row r="1812" spans="6:6">
      <c r="F1812" s="33"/>
    </row>
    <row r="1813" spans="6:6">
      <c r="F1813" s="33"/>
    </row>
    <row r="1814" spans="6:6">
      <c r="F1814" s="33"/>
    </row>
    <row r="1815" spans="6:6">
      <c r="F1815" s="33"/>
    </row>
    <row r="1816" spans="6:6">
      <c r="F1816" s="33"/>
    </row>
    <row r="1817" spans="6:6">
      <c r="F1817" s="33"/>
    </row>
    <row r="1818" spans="6:6">
      <c r="F1818" s="33"/>
    </row>
    <row r="1819" spans="6:6">
      <c r="F1819" s="33"/>
    </row>
    <row r="1820" spans="6:6">
      <c r="F1820" s="33"/>
    </row>
    <row r="1821" spans="6:6">
      <c r="F1821" s="33"/>
    </row>
    <row r="1822" spans="6:6">
      <c r="F1822" s="33"/>
    </row>
    <row r="1823" spans="6:6">
      <c r="F1823" s="33"/>
    </row>
    <row r="1824" spans="6:6">
      <c r="F1824" s="33"/>
    </row>
    <row r="1825" spans="6:6">
      <c r="F1825" s="33"/>
    </row>
    <row r="1826" spans="6:6">
      <c r="F1826" s="33"/>
    </row>
    <row r="1827" spans="6:6">
      <c r="F1827" s="33"/>
    </row>
    <row r="1828" spans="6:6">
      <c r="F1828" s="33"/>
    </row>
    <row r="1829" spans="6:6">
      <c r="F1829" s="33"/>
    </row>
    <row r="1830" spans="6:6">
      <c r="F1830" s="33"/>
    </row>
    <row r="1831" spans="6:6">
      <c r="F1831" s="33"/>
    </row>
    <row r="1832" spans="6:6">
      <c r="F1832" s="33"/>
    </row>
    <row r="1833" spans="6:6">
      <c r="F1833" s="33"/>
    </row>
    <row r="1834" spans="6:6">
      <c r="F1834" s="33"/>
    </row>
    <row r="1835" spans="6:6">
      <c r="F1835" s="33"/>
    </row>
    <row r="1836" spans="6:6">
      <c r="F1836" s="33"/>
    </row>
    <row r="1837" spans="6:6">
      <c r="F1837" s="33"/>
    </row>
    <row r="1838" spans="6:6">
      <c r="F1838" s="33"/>
    </row>
    <row r="1839" spans="6:6">
      <c r="F1839" s="33"/>
    </row>
    <row r="1840" spans="6:6">
      <c r="F1840" s="33"/>
    </row>
    <row r="1841" spans="6:6">
      <c r="F1841" s="33"/>
    </row>
    <row r="1842" spans="6:6">
      <c r="F1842" s="33"/>
    </row>
    <row r="1843" spans="6:6">
      <c r="F1843" s="33"/>
    </row>
    <row r="1844" spans="6:6">
      <c r="F1844" s="33"/>
    </row>
    <row r="1845" spans="6:6">
      <c r="F1845" s="33"/>
    </row>
    <row r="1846" spans="6:6">
      <c r="F1846" s="33"/>
    </row>
    <row r="1847" spans="6:6">
      <c r="F1847" s="33"/>
    </row>
    <row r="1848" spans="6:6">
      <c r="F1848" s="33"/>
    </row>
    <row r="1849" spans="6:6">
      <c r="F1849" s="33"/>
    </row>
    <row r="1850" spans="6:6">
      <c r="F1850" s="33"/>
    </row>
    <row r="1851" spans="6:6">
      <c r="F1851" s="33"/>
    </row>
    <row r="1852" spans="6:6">
      <c r="F1852" s="33"/>
    </row>
    <row r="1853" spans="6:6">
      <c r="F1853" s="33"/>
    </row>
    <row r="1854" spans="6:6">
      <c r="F1854" s="33"/>
    </row>
    <row r="1855" spans="6:6">
      <c r="F1855" s="33"/>
    </row>
    <row r="1856" spans="6:6">
      <c r="F1856" s="33"/>
    </row>
    <row r="1857" spans="6:6">
      <c r="F1857" s="33"/>
    </row>
    <row r="1858" spans="6:6">
      <c r="F1858" s="33"/>
    </row>
    <row r="1859" spans="6:6">
      <c r="F1859" s="33"/>
    </row>
    <row r="1860" spans="6:6">
      <c r="F1860" s="33"/>
    </row>
    <row r="1861" spans="6:6">
      <c r="F1861" s="33"/>
    </row>
    <row r="1862" spans="6:6">
      <c r="F1862" s="33"/>
    </row>
    <row r="1863" spans="6:6">
      <c r="F1863" s="33"/>
    </row>
    <row r="1864" spans="6:6">
      <c r="F1864" s="33"/>
    </row>
    <row r="1865" spans="6:6">
      <c r="F1865" s="33"/>
    </row>
    <row r="1866" spans="6:6">
      <c r="F1866" s="33"/>
    </row>
    <row r="1867" spans="6:6">
      <c r="F1867" s="33"/>
    </row>
    <row r="1868" spans="6:6">
      <c r="F1868" s="33"/>
    </row>
    <row r="1869" spans="6:6">
      <c r="F1869" s="33"/>
    </row>
    <row r="1870" spans="6:6">
      <c r="F1870" s="33"/>
    </row>
    <row r="1871" spans="6:6">
      <c r="F1871" s="33"/>
    </row>
    <row r="1872" spans="6:6">
      <c r="F1872" s="33"/>
    </row>
    <row r="1873" spans="6:6">
      <c r="F1873" s="33"/>
    </row>
    <row r="1874" spans="6:6">
      <c r="F1874" s="33"/>
    </row>
    <row r="1875" spans="6:6">
      <c r="F1875" s="33"/>
    </row>
    <row r="1876" spans="6:6">
      <c r="F1876" s="33"/>
    </row>
    <row r="1877" spans="6:6">
      <c r="F1877" s="33"/>
    </row>
    <row r="1878" spans="6:6">
      <c r="F1878" s="33"/>
    </row>
    <row r="1879" spans="6:6">
      <c r="F1879" s="33"/>
    </row>
    <row r="1880" spans="6:6">
      <c r="F1880" s="33"/>
    </row>
    <row r="1881" spans="6:6">
      <c r="F1881" s="33"/>
    </row>
    <row r="1882" spans="6:6">
      <c r="F1882" s="33"/>
    </row>
    <row r="1883" spans="6:6">
      <c r="F1883" s="33"/>
    </row>
    <row r="1884" spans="6:6">
      <c r="F1884" s="33"/>
    </row>
    <row r="1885" spans="6:6">
      <c r="F1885" s="33"/>
    </row>
    <row r="1886" spans="6:6">
      <c r="F1886" s="33"/>
    </row>
    <row r="1887" spans="6:6">
      <c r="F1887" s="33"/>
    </row>
    <row r="1888" spans="6:6">
      <c r="F1888" s="33"/>
    </row>
    <row r="1889" spans="6:6">
      <c r="F1889" s="33"/>
    </row>
    <row r="1890" spans="6:6">
      <c r="F1890" s="33"/>
    </row>
    <row r="1891" spans="6:6">
      <c r="F1891" s="33"/>
    </row>
    <row r="1892" spans="6:6">
      <c r="F1892" s="33"/>
    </row>
    <row r="1893" spans="6:6">
      <c r="F1893" s="33"/>
    </row>
    <row r="1894" spans="6:6">
      <c r="F1894" s="33"/>
    </row>
    <row r="1895" spans="6:6">
      <c r="F1895" s="33"/>
    </row>
    <row r="1896" spans="6:6">
      <c r="F1896" s="33"/>
    </row>
    <row r="1897" spans="6:6">
      <c r="F1897" s="33"/>
    </row>
    <row r="1898" spans="6:6">
      <c r="F1898" s="33"/>
    </row>
    <row r="1899" spans="6:6">
      <c r="F1899" s="33"/>
    </row>
    <row r="1900" spans="6:6">
      <c r="F1900" s="33"/>
    </row>
    <row r="1901" spans="6:6">
      <c r="F1901" s="33"/>
    </row>
    <row r="1902" spans="6:6">
      <c r="F1902" s="33"/>
    </row>
    <row r="1903" spans="6:6">
      <c r="F1903" s="33"/>
    </row>
    <row r="1904" spans="6:6">
      <c r="F1904" s="33"/>
    </row>
    <row r="1905" spans="6:6">
      <c r="F1905" s="33"/>
    </row>
    <row r="1906" spans="6:6">
      <c r="F1906" s="33"/>
    </row>
    <row r="1907" spans="6:6">
      <c r="F1907" s="33"/>
    </row>
    <row r="1908" spans="6:6">
      <c r="F1908" s="33"/>
    </row>
    <row r="1909" spans="6:6">
      <c r="F1909" s="33"/>
    </row>
    <row r="1910" spans="6:6">
      <c r="F1910" s="33"/>
    </row>
    <row r="1911" spans="6:6">
      <c r="F1911" s="33"/>
    </row>
    <row r="1912" spans="6:6">
      <c r="F1912" s="33"/>
    </row>
    <row r="1913" spans="6:6">
      <c r="F1913" s="33"/>
    </row>
    <row r="1914" spans="6:6">
      <c r="F1914" s="33"/>
    </row>
    <row r="1915" spans="6:6">
      <c r="F1915" s="33"/>
    </row>
    <row r="1916" spans="6:6">
      <c r="F1916" s="33"/>
    </row>
    <row r="1917" spans="6:6">
      <c r="F1917" s="33"/>
    </row>
    <row r="1918" spans="6:6">
      <c r="F1918" s="33"/>
    </row>
    <row r="1919" spans="6:6">
      <c r="F1919" s="33"/>
    </row>
    <row r="1920" spans="6:6">
      <c r="F1920" s="33"/>
    </row>
    <row r="1921" spans="6:6">
      <c r="F1921" s="33"/>
    </row>
    <row r="1922" spans="6:6">
      <c r="F1922" s="33"/>
    </row>
    <row r="1923" spans="6:6">
      <c r="F1923" s="33"/>
    </row>
    <row r="1924" spans="6:6">
      <c r="F1924" s="33"/>
    </row>
    <row r="1925" spans="6:6">
      <c r="F1925" s="33"/>
    </row>
    <row r="1926" spans="6:6">
      <c r="F1926" s="33"/>
    </row>
    <row r="1927" spans="6:6">
      <c r="F1927" s="33"/>
    </row>
    <row r="1928" spans="6:6">
      <c r="F1928" s="33"/>
    </row>
    <row r="1929" spans="6:6">
      <c r="F1929" s="33"/>
    </row>
    <row r="1930" spans="6:6">
      <c r="F1930" s="33"/>
    </row>
    <row r="1931" spans="6:6">
      <c r="F1931" s="33"/>
    </row>
    <row r="1932" spans="6:6">
      <c r="F1932" s="33"/>
    </row>
    <row r="1933" spans="6:6">
      <c r="F1933" s="33"/>
    </row>
    <row r="1934" spans="6:6">
      <c r="F1934" s="33"/>
    </row>
    <row r="1935" spans="6:6">
      <c r="F1935" s="33"/>
    </row>
    <row r="1936" spans="6:6">
      <c r="F1936" s="33"/>
    </row>
    <row r="1937" spans="6:6">
      <c r="F1937" s="33"/>
    </row>
    <row r="1938" spans="6:6">
      <c r="F1938" s="33"/>
    </row>
    <row r="1939" spans="6:6">
      <c r="F1939" s="33"/>
    </row>
    <row r="1940" spans="6:6">
      <c r="F1940" s="33"/>
    </row>
    <row r="1941" spans="6:6">
      <c r="F1941" s="33"/>
    </row>
    <row r="1942" spans="6:6">
      <c r="F1942" s="33"/>
    </row>
    <row r="1943" spans="6:6">
      <c r="F1943" s="33"/>
    </row>
    <row r="1944" spans="6:6">
      <c r="F1944" s="33"/>
    </row>
    <row r="1945" spans="6:6">
      <c r="F1945" s="33"/>
    </row>
    <row r="1946" spans="6:6">
      <c r="F1946" s="33"/>
    </row>
    <row r="1947" spans="6:6">
      <c r="F1947" s="33"/>
    </row>
    <row r="1948" spans="6:6">
      <c r="F1948" s="33"/>
    </row>
    <row r="1949" spans="6:6">
      <c r="F1949" s="33"/>
    </row>
    <row r="1950" spans="6:6">
      <c r="F1950" s="33"/>
    </row>
    <row r="1951" spans="6:6">
      <c r="F1951" s="33"/>
    </row>
    <row r="1952" spans="6:6">
      <c r="F1952" s="33"/>
    </row>
    <row r="1953" spans="6:6">
      <c r="F1953" s="33"/>
    </row>
    <row r="1954" spans="6:6">
      <c r="F1954" s="33"/>
    </row>
    <row r="1955" spans="6:6">
      <c r="F1955" s="33"/>
    </row>
    <row r="1956" spans="6:6">
      <c r="F1956" s="33"/>
    </row>
    <row r="1957" spans="6:6">
      <c r="F1957" s="33"/>
    </row>
    <row r="1958" spans="6:6">
      <c r="F1958" s="33"/>
    </row>
    <row r="1959" spans="6:6">
      <c r="F1959" s="33"/>
    </row>
    <row r="1960" spans="6:6">
      <c r="F1960" s="33"/>
    </row>
    <row r="1961" spans="6:6">
      <c r="F1961" s="33"/>
    </row>
    <row r="1962" spans="6:6">
      <c r="F1962" s="33"/>
    </row>
    <row r="1963" spans="6:6">
      <c r="F1963" s="33"/>
    </row>
    <row r="1964" spans="6:6">
      <c r="F1964" s="33"/>
    </row>
    <row r="1965" spans="6:6">
      <c r="F1965" s="33"/>
    </row>
    <row r="1966" spans="6:6">
      <c r="F1966" s="33"/>
    </row>
    <row r="1967" spans="6:6">
      <c r="F1967" s="33"/>
    </row>
    <row r="1968" spans="6:6">
      <c r="F1968" s="33"/>
    </row>
    <row r="1969" spans="6:6">
      <c r="F1969" s="33"/>
    </row>
    <row r="1970" spans="6:6">
      <c r="F1970" s="33"/>
    </row>
    <row r="1971" spans="6:6">
      <c r="F1971" s="33"/>
    </row>
    <row r="1972" spans="6:6">
      <c r="F1972" s="33"/>
    </row>
    <row r="1973" spans="6:6">
      <c r="F1973" s="33"/>
    </row>
    <row r="1974" spans="6:6">
      <c r="F1974" s="33"/>
    </row>
    <row r="1975" spans="6:6">
      <c r="F1975" s="33"/>
    </row>
    <row r="1976" spans="6:6">
      <c r="F1976" s="33"/>
    </row>
    <row r="1977" spans="6:6">
      <c r="F1977" s="33"/>
    </row>
    <row r="1978" spans="6:6">
      <c r="F1978" s="33"/>
    </row>
    <row r="1979" spans="6:6">
      <c r="F1979" s="33"/>
    </row>
    <row r="1980" spans="6:6">
      <c r="F1980" s="33"/>
    </row>
    <row r="1981" spans="6:6">
      <c r="F1981" s="33"/>
    </row>
    <row r="1982" spans="6:6">
      <c r="F1982" s="33"/>
    </row>
    <row r="1983" spans="6:6">
      <c r="F1983" s="33"/>
    </row>
    <row r="1984" spans="6:6">
      <c r="F1984" s="33"/>
    </row>
    <row r="1985" spans="6:6">
      <c r="F1985" s="33"/>
    </row>
    <row r="1986" spans="6:6">
      <c r="F1986" s="33"/>
    </row>
    <row r="1987" spans="6:6">
      <c r="F1987" s="33"/>
    </row>
    <row r="1988" spans="6:6">
      <c r="F1988" s="33"/>
    </row>
    <row r="1989" spans="6:6">
      <c r="F1989" s="33"/>
    </row>
    <row r="1990" spans="6:6">
      <c r="F1990" s="33"/>
    </row>
    <row r="1991" spans="6:6">
      <c r="F1991" s="33"/>
    </row>
    <row r="1992" spans="6:6">
      <c r="F1992" s="33"/>
    </row>
    <row r="1993" spans="6:6">
      <c r="F1993" s="33"/>
    </row>
    <row r="1994" spans="6:6">
      <c r="F1994" s="33"/>
    </row>
    <row r="1995" spans="6:6">
      <c r="F1995" s="33"/>
    </row>
    <row r="1996" spans="6:6">
      <c r="F1996" s="33"/>
    </row>
    <row r="1997" spans="6:6">
      <c r="F1997" s="33"/>
    </row>
    <row r="1998" spans="6:6">
      <c r="F1998" s="33"/>
    </row>
    <row r="1999" spans="6:6">
      <c r="F1999" s="33"/>
    </row>
    <row r="2000" spans="6:6">
      <c r="F2000" s="33"/>
    </row>
    <row r="2001" spans="6:6">
      <c r="F2001" s="33"/>
    </row>
    <row r="2002" spans="6:6">
      <c r="F2002" s="33"/>
    </row>
    <row r="2003" spans="6:6">
      <c r="F2003" s="33"/>
    </row>
    <row r="2004" spans="6:6">
      <c r="F2004" s="33"/>
    </row>
    <row r="2005" spans="6:6">
      <c r="F2005" s="33"/>
    </row>
    <row r="2006" spans="6:6">
      <c r="F2006" s="33"/>
    </row>
    <row r="2007" spans="6:6">
      <c r="F2007" s="33"/>
    </row>
    <row r="2008" spans="6:6">
      <c r="F2008" s="33"/>
    </row>
    <row r="2009" spans="6:6">
      <c r="F2009" s="33"/>
    </row>
    <row r="2010" spans="6:6">
      <c r="F2010" s="33"/>
    </row>
    <row r="2011" spans="6:6">
      <c r="F2011" s="33"/>
    </row>
    <row r="2012" spans="6:6">
      <c r="F2012" s="33"/>
    </row>
    <row r="2013" spans="6:6">
      <c r="F2013" s="33"/>
    </row>
    <row r="2014" spans="6:6">
      <c r="F2014" s="33"/>
    </row>
    <row r="2015" spans="6:6">
      <c r="F2015" s="33"/>
    </row>
    <row r="2016" spans="6:6">
      <c r="F2016" s="33"/>
    </row>
    <row r="2017" spans="6:6">
      <c r="F2017" s="33"/>
    </row>
    <row r="2018" spans="6:6">
      <c r="F2018" s="33"/>
    </row>
    <row r="2019" spans="6:6">
      <c r="F2019" s="33"/>
    </row>
    <row r="2020" spans="6:6">
      <c r="F2020" s="33"/>
    </row>
    <row r="2021" spans="6:6">
      <c r="F2021" s="33"/>
    </row>
    <row r="2022" spans="6:6">
      <c r="F2022" s="33"/>
    </row>
    <row r="2023" spans="6:6">
      <c r="F2023" s="33"/>
    </row>
    <row r="2024" spans="6:6">
      <c r="F2024" s="33"/>
    </row>
    <row r="2025" spans="6:6">
      <c r="F2025" s="33"/>
    </row>
    <row r="2026" spans="6:6">
      <c r="F2026" s="33"/>
    </row>
    <row r="2027" spans="6:6">
      <c r="F2027" s="33"/>
    </row>
    <row r="2028" spans="6:6">
      <c r="F2028" s="33"/>
    </row>
    <row r="2029" spans="6:6">
      <c r="F2029" s="33"/>
    </row>
    <row r="2030" spans="6:6">
      <c r="F2030" s="33"/>
    </row>
    <row r="2031" spans="6:6">
      <c r="F2031" s="33"/>
    </row>
    <row r="2032" spans="6:6">
      <c r="F2032" s="33"/>
    </row>
    <row r="2033" spans="6:6">
      <c r="F2033" s="33"/>
    </row>
    <row r="2034" spans="6:6">
      <c r="F2034" s="33"/>
    </row>
    <row r="2035" spans="6:6">
      <c r="F2035" s="33"/>
    </row>
    <row r="2036" spans="6:6">
      <c r="F2036" s="33"/>
    </row>
    <row r="2037" spans="6:6">
      <c r="F2037" s="33"/>
    </row>
    <row r="2038" spans="6:6">
      <c r="F2038" s="33"/>
    </row>
    <row r="2039" spans="6:6">
      <c r="F2039" s="33"/>
    </row>
    <row r="2040" spans="6:6">
      <c r="F2040" s="33"/>
    </row>
    <row r="2041" spans="6:6">
      <c r="F2041" s="33"/>
    </row>
    <row r="2042" spans="6:6">
      <c r="F2042" s="33"/>
    </row>
    <row r="2043" spans="6:6">
      <c r="F2043" s="33"/>
    </row>
    <row r="2044" spans="6:6">
      <c r="F2044" s="33"/>
    </row>
    <row r="2045" spans="6:6">
      <c r="F2045" s="33"/>
    </row>
    <row r="2046" spans="6:6">
      <c r="F2046" s="33"/>
    </row>
    <row r="2047" spans="6:6">
      <c r="F2047" s="33"/>
    </row>
    <row r="2048" spans="6:6">
      <c r="F2048" s="33"/>
    </row>
    <row r="2049" spans="6:6">
      <c r="F2049" s="33"/>
    </row>
    <row r="2050" spans="6:6">
      <c r="F2050" s="33"/>
    </row>
    <row r="2051" spans="6:6">
      <c r="F2051" s="33"/>
    </row>
    <row r="2052" spans="6:6">
      <c r="F2052" s="33"/>
    </row>
    <row r="2053" spans="6:6">
      <c r="F2053" s="33"/>
    </row>
    <row r="2054" spans="6:6">
      <c r="F2054" s="33"/>
    </row>
    <row r="2055" spans="6:6">
      <c r="F2055" s="33"/>
    </row>
    <row r="2056" spans="6:6">
      <c r="F2056" s="33"/>
    </row>
    <row r="2057" spans="6:6">
      <c r="F2057" s="33"/>
    </row>
    <row r="2058" spans="6:6">
      <c r="F2058" s="33"/>
    </row>
    <row r="2059" spans="6:6">
      <c r="F2059" s="33"/>
    </row>
    <row r="2060" spans="6:6">
      <c r="F2060" s="33"/>
    </row>
    <row r="2061" spans="6:6">
      <c r="F2061" s="33"/>
    </row>
    <row r="2062" spans="6:6">
      <c r="F2062" s="33"/>
    </row>
    <row r="2063" spans="6:6">
      <c r="F2063" s="33"/>
    </row>
    <row r="2064" spans="6:6">
      <c r="F2064" s="33"/>
    </row>
    <row r="2065" spans="6:6">
      <c r="F2065" s="33"/>
    </row>
    <row r="2066" spans="6:6">
      <c r="F2066" s="33"/>
    </row>
    <row r="2067" spans="6:6">
      <c r="F2067" s="33"/>
    </row>
    <row r="2068" spans="6:6">
      <c r="F2068" s="33"/>
    </row>
    <row r="2069" spans="6:6">
      <c r="F2069" s="33"/>
    </row>
    <row r="2070" spans="6:6">
      <c r="F2070" s="33"/>
    </row>
    <row r="2071" spans="6:6">
      <c r="F2071" s="33"/>
    </row>
    <row r="2072" spans="6:6">
      <c r="F2072" s="33"/>
    </row>
    <row r="2073" spans="6:6">
      <c r="F2073" s="33"/>
    </row>
    <row r="2074" spans="6:6">
      <c r="F2074" s="33"/>
    </row>
    <row r="2075" spans="6:6">
      <c r="F2075" s="33"/>
    </row>
    <row r="2076" spans="6:6">
      <c r="F2076" s="33"/>
    </row>
    <row r="2077" spans="6:6">
      <c r="F2077" s="33"/>
    </row>
    <row r="2078" spans="6:6">
      <c r="F2078" s="33"/>
    </row>
    <row r="2079" spans="6:6">
      <c r="F2079" s="33"/>
    </row>
    <row r="2080" spans="6:6">
      <c r="F2080" s="33"/>
    </row>
    <row r="2081" spans="6:6">
      <c r="F2081" s="33"/>
    </row>
    <row r="2082" spans="6:6">
      <c r="F2082" s="33"/>
    </row>
    <row r="2083" spans="6:6">
      <c r="F2083" s="33"/>
    </row>
    <row r="2084" spans="6:6">
      <c r="F2084" s="33"/>
    </row>
    <row r="2085" spans="6:6">
      <c r="F2085" s="33"/>
    </row>
    <row r="2086" spans="6:6">
      <c r="F2086" s="33"/>
    </row>
    <row r="2087" spans="6:6">
      <c r="F2087" s="33"/>
    </row>
    <row r="2088" spans="6:6">
      <c r="F2088" s="33"/>
    </row>
    <row r="2089" spans="6:6">
      <c r="F2089" s="33"/>
    </row>
    <row r="2090" spans="6:6">
      <c r="F2090" s="33"/>
    </row>
    <row r="2091" spans="6:6">
      <c r="F2091" s="33"/>
    </row>
    <row r="2092" spans="6:6">
      <c r="F2092" s="33"/>
    </row>
    <row r="2093" spans="6:6">
      <c r="F2093" s="33"/>
    </row>
    <row r="2094" spans="6:6">
      <c r="F2094" s="33"/>
    </row>
    <row r="2095" spans="6:6">
      <c r="F2095" s="33"/>
    </row>
    <row r="2096" spans="6:6">
      <c r="F2096" s="33"/>
    </row>
    <row r="2097" spans="6:6">
      <c r="F2097" s="33"/>
    </row>
    <row r="2098" spans="6:6">
      <c r="F2098" s="33"/>
    </row>
    <row r="2099" spans="6:6">
      <c r="F2099" s="33"/>
    </row>
    <row r="2100" spans="6:6">
      <c r="F2100" s="33"/>
    </row>
    <row r="2101" spans="6:6">
      <c r="F2101" s="33"/>
    </row>
    <row r="2102" spans="6:6">
      <c r="F2102" s="33"/>
    </row>
    <row r="2103" spans="6:6">
      <c r="F2103" s="33"/>
    </row>
    <row r="2104" spans="6:6">
      <c r="F2104" s="33"/>
    </row>
    <row r="2105" spans="6:6">
      <c r="F2105" s="33"/>
    </row>
    <row r="2106" spans="6:6">
      <c r="F2106" s="33"/>
    </row>
    <row r="2107" spans="6:6">
      <c r="F2107" s="33"/>
    </row>
    <row r="2108" spans="6:6">
      <c r="F2108" s="33"/>
    </row>
    <row r="2109" spans="6:6">
      <c r="F2109" s="33"/>
    </row>
    <row r="2110" spans="6:6">
      <c r="F2110" s="33"/>
    </row>
    <row r="2111" spans="6:6">
      <c r="F2111" s="33"/>
    </row>
    <row r="2112" spans="6:6">
      <c r="F2112" s="33"/>
    </row>
    <row r="2113" spans="6:6">
      <c r="F2113" s="33"/>
    </row>
    <row r="2114" spans="6:6">
      <c r="F2114" s="33"/>
    </row>
    <row r="2115" spans="6:6">
      <c r="F2115" s="33"/>
    </row>
    <row r="2116" spans="6:6">
      <c r="F2116" s="33"/>
    </row>
    <row r="2117" spans="6:6">
      <c r="F2117" s="33"/>
    </row>
    <row r="2118" spans="6:6">
      <c r="F2118" s="33"/>
    </row>
    <row r="2119" spans="6:6">
      <c r="F2119" s="33"/>
    </row>
    <row r="2120" spans="6:6">
      <c r="F2120" s="33"/>
    </row>
    <row r="2121" spans="6:6">
      <c r="F2121" s="33"/>
    </row>
    <row r="2122" spans="6:6">
      <c r="F2122" s="33"/>
    </row>
    <row r="2123" spans="6:6">
      <c r="F2123" s="33"/>
    </row>
    <row r="2124" spans="6:6">
      <c r="F2124" s="33"/>
    </row>
    <row r="2125" spans="6:6">
      <c r="F2125" s="33"/>
    </row>
    <row r="2126" spans="6:6">
      <c r="F2126" s="33"/>
    </row>
    <row r="2127" spans="6:6">
      <c r="F2127" s="33"/>
    </row>
    <row r="2128" spans="6:6">
      <c r="F2128" s="33"/>
    </row>
    <row r="2129" spans="6:6">
      <c r="F2129" s="33"/>
    </row>
    <row r="2130" spans="6:6">
      <c r="F2130" s="33"/>
    </row>
    <row r="2131" spans="6:6">
      <c r="F2131" s="33"/>
    </row>
    <row r="2132" spans="6:6">
      <c r="F2132" s="33"/>
    </row>
    <row r="2133" spans="6:6">
      <c r="F2133" s="33"/>
    </row>
    <row r="2134" spans="6:6">
      <c r="F2134" s="33"/>
    </row>
    <row r="2135" spans="6:6">
      <c r="F2135" s="33"/>
    </row>
    <row r="2136" spans="6:6">
      <c r="F2136" s="33"/>
    </row>
    <row r="2137" spans="6:6">
      <c r="F2137" s="33"/>
    </row>
    <row r="2138" spans="6:6">
      <c r="F2138" s="33"/>
    </row>
    <row r="2139" spans="6:6">
      <c r="F2139" s="33"/>
    </row>
    <row r="2140" spans="6:6">
      <c r="F2140" s="33"/>
    </row>
    <row r="2141" spans="6:6">
      <c r="F2141" s="33"/>
    </row>
    <row r="2142" spans="6:6">
      <c r="F2142" s="33"/>
    </row>
    <row r="2143" spans="6:6">
      <c r="F2143" s="33"/>
    </row>
    <row r="2144" spans="6:6">
      <c r="F2144" s="33"/>
    </row>
    <row r="2145" spans="6:6">
      <c r="F2145" s="33"/>
    </row>
    <row r="2146" spans="6:6">
      <c r="F2146" s="33"/>
    </row>
    <row r="2147" spans="6:6">
      <c r="F2147" s="33"/>
    </row>
    <row r="2148" spans="6:6">
      <c r="F2148" s="33"/>
    </row>
    <row r="2149" spans="6:6">
      <c r="F2149" s="33"/>
    </row>
    <row r="2150" spans="6:6">
      <c r="F2150" s="33"/>
    </row>
    <row r="2151" spans="6:6">
      <c r="F2151" s="33"/>
    </row>
    <row r="2152" spans="6:6">
      <c r="F2152" s="33"/>
    </row>
    <row r="2153" spans="6:6">
      <c r="F2153" s="33"/>
    </row>
    <row r="2154" spans="6:6">
      <c r="F2154" s="33"/>
    </row>
    <row r="2155" spans="6:6">
      <c r="F2155" s="33"/>
    </row>
    <row r="2156" spans="6:6">
      <c r="F2156" s="33"/>
    </row>
    <row r="2157" spans="6:6">
      <c r="F2157" s="33"/>
    </row>
    <row r="2158" spans="6:6">
      <c r="F2158" s="33"/>
    </row>
    <row r="2159" spans="6:6">
      <c r="F2159" s="33"/>
    </row>
    <row r="2160" spans="6:6">
      <c r="F2160" s="33"/>
    </row>
    <row r="2161" spans="6:6">
      <c r="F2161" s="33"/>
    </row>
    <row r="2162" spans="6:6">
      <c r="F2162" s="33"/>
    </row>
    <row r="2163" spans="6:6">
      <c r="F2163" s="33"/>
    </row>
    <row r="2164" spans="6:6">
      <c r="F2164" s="33"/>
    </row>
    <row r="2165" spans="6:6">
      <c r="F2165" s="33"/>
    </row>
    <row r="2166" spans="6:6">
      <c r="F2166" s="33"/>
    </row>
    <row r="2167" spans="6:6">
      <c r="F2167" s="33"/>
    </row>
    <row r="2168" spans="6:6">
      <c r="F2168" s="33"/>
    </row>
    <row r="2169" spans="6:6">
      <c r="F2169" s="33"/>
    </row>
    <row r="2170" spans="6:6">
      <c r="F2170" s="33"/>
    </row>
    <row r="2171" spans="6:6">
      <c r="F2171" s="33"/>
    </row>
    <row r="2172" spans="6:6">
      <c r="F2172" s="33"/>
    </row>
    <row r="2173" spans="6:6">
      <c r="F2173" s="33"/>
    </row>
    <row r="2174" spans="6:6">
      <c r="F2174" s="33"/>
    </row>
    <row r="2175" spans="6:6">
      <c r="F2175" s="33"/>
    </row>
    <row r="2176" spans="6:6">
      <c r="F2176" s="33"/>
    </row>
    <row r="2177" spans="6:6">
      <c r="F2177" s="33"/>
    </row>
    <row r="2178" spans="6:6">
      <c r="F2178" s="33"/>
    </row>
    <row r="2179" spans="6:6">
      <c r="F2179" s="33"/>
    </row>
    <row r="2180" spans="6:6">
      <c r="F2180" s="33"/>
    </row>
    <row r="2181" spans="6:6">
      <c r="F2181" s="33"/>
    </row>
    <row r="2182" spans="6:6">
      <c r="F2182" s="33"/>
    </row>
    <row r="2183" spans="6:6">
      <c r="F2183" s="33"/>
    </row>
    <row r="2184" spans="6:6">
      <c r="F2184" s="33"/>
    </row>
    <row r="2185" spans="6:6">
      <c r="F2185" s="33"/>
    </row>
    <row r="2186" spans="6:6">
      <c r="F2186" s="33"/>
    </row>
    <row r="2187" spans="6:6">
      <c r="F2187" s="33"/>
    </row>
    <row r="2188" spans="6:6">
      <c r="F2188" s="33"/>
    </row>
    <row r="2189" spans="6:6">
      <c r="F2189" s="33"/>
    </row>
    <row r="2190" spans="6:6">
      <c r="F2190" s="33"/>
    </row>
    <row r="2191" spans="6:6">
      <c r="F2191" s="33"/>
    </row>
    <row r="2192" spans="6:6">
      <c r="F2192" s="33"/>
    </row>
    <row r="2193" spans="6:6">
      <c r="F2193" s="33"/>
    </row>
    <row r="2194" spans="6:6">
      <c r="F2194" s="33"/>
    </row>
    <row r="2195" spans="6:6">
      <c r="F2195" s="33"/>
    </row>
    <row r="2196" spans="6:6">
      <c r="F2196" s="33"/>
    </row>
    <row r="2197" spans="6:6">
      <c r="F2197" s="33"/>
    </row>
    <row r="2198" spans="6:6">
      <c r="F2198" s="33"/>
    </row>
    <row r="2199" spans="6:6">
      <c r="F2199" s="33"/>
    </row>
    <row r="2200" spans="6:6">
      <c r="F2200" s="33"/>
    </row>
    <row r="2201" spans="6:6">
      <c r="F2201" s="33"/>
    </row>
    <row r="2202" spans="6:6">
      <c r="F2202" s="33"/>
    </row>
    <row r="2203" spans="6:6">
      <c r="F2203" s="33"/>
    </row>
    <row r="2204" spans="6:6">
      <c r="F2204" s="33"/>
    </row>
    <row r="2205" spans="6:6">
      <c r="F2205" s="33"/>
    </row>
    <row r="2206" spans="6:6">
      <c r="F2206" s="33"/>
    </row>
    <row r="2207" spans="6:6">
      <c r="F2207" s="33"/>
    </row>
    <row r="2208" spans="6:6">
      <c r="F2208" s="33"/>
    </row>
    <row r="2209" spans="6:6">
      <c r="F2209" s="33"/>
    </row>
    <row r="2210" spans="6:6">
      <c r="F2210" s="33"/>
    </row>
    <row r="2211" spans="6:6">
      <c r="F2211" s="33"/>
    </row>
    <row r="2212" spans="6:6">
      <c r="F2212" s="33"/>
    </row>
    <row r="2213" spans="6:6">
      <c r="F2213" s="33"/>
    </row>
    <row r="2214" spans="6:6">
      <c r="F2214" s="33"/>
    </row>
    <row r="2215" spans="6:6">
      <c r="F2215" s="33"/>
    </row>
    <row r="2216" spans="6:6">
      <c r="F2216" s="33"/>
    </row>
    <row r="2217" spans="6:6">
      <c r="F2217" s="33"/>
    </row>
    <row r="2218" spans="6:6">
      <c r="F2218" s="33"/>
    </row>
    <row r="2219" spans="6:6">
      <c r="F2219" s="33"/>
    </row>
    <row r="2220" spans="6:6">
      <c r="F2220" s="33"/>
    </row>
    <row r="2221" spans="6:6">
      <c r="F2221" s="33"/>
    </row>
    <row r="2222" spans="6:6">
      <c r="F2222" s="33"/>
    </row>
    <row r="2223" spans="6:6">
      <c r="F2223" s="33"/>
    </row>
    <row r="2224" spans="6:6">
      <c r="F2224" s="33"/>
    </row>
    <row r="2225" spans="6:6">
      <c r="F2225" s="33"/>
    </row>
    <row r="2226" spans="6:6">
      <c r="F2226" s="33"/>
    </row>
    <row r="2227" spans="6:6">
      <c r="F2227" s="33"/>
    </row>
    <row r="2228" spans="6:6">
      <c r="F2228" s="33"/>
    </row>
    <row r="2229" spans="6:6">
      <c r="F2229" s="33"/>
    </row>
    <row r="2230" spans="6:6">
      <c r="F2230" s="33"/>
    </row>
    <row r="2231" spans="6:6">
      <c r="F2231" s="33"/>
    </row>
    <row r="2232" spans="6:6">
      <c r="F2232" s="33"/>
    </row>
    <row r="2233" spans="6:6">
      <c r="F2233" s="33"/>
    </row>
    <row r="2234" spans="6:6">
      <c r="F2234" s="33"/>
    </row>
    <row r="2235" spans="6:6">
      <c r="F2235" s="33"/>
    </row>
    <row r="2236" spans="6:6">
      <c r="F2236" s="33"/>
    </row>
    <row r="2237" spans="6:6">
      <c r="F2237" s="33"/>
    </row>
    <row r="2238" spans="6:6">
      <c r="F2238" s="33"/>
    </row>
    <row r="2239" spans="6:6">
      <c r="F2239" s="33"/>
    </row>
    <row r="2240" spans="6:6">
      <c r="F2240" s="33"/>
    </row>
    <row r="2241" spans="6:6">
      <c r="F2241" s="33"/>
    </row>
    <row r="2242" spans="6:6">
      <c r="F2242" s="33"/>
    </row>
    <row r="2243" spans="6:6">
      <c r="F2243" s="33"/>
    </row>
    <row r="2244" spans="6:6">
      <c r="F2244" s="33"/>
    </row>
    <row r="2245" spans="6:6">
      <c r="F2245" s="33"/>
    </row>
    <row r="2246" spans="6:6">
      <c r="F2246" s="33"/>
    </row>
    <row r="2247" spans="6:6">
      <c r="F2247" s="33"/>
    </row>
    <row r="2248" spans="6:6">
      <c r="F2248" s="33"/>
    </row>
    <row r="2249" spans="6:6">
      <c r="F2249" s="33"/>
    </row>
    <row r="2250" spans="6:6">
      <c r="F2250" s="33"/>
    </row>
    <row r="2251" spans="6:6">
      <c r="F2251" s="33"/>
    </row>
    <row r="2252" spans="6:6">
      <c r="F2252" s="33"/>
    </row>
    <row r="2253" spans="6:6">
      <c r="F2253" s="33"/>
    </row>
    <row r="2254" spans="6:6">
      <c r="F2254" s="33"/>
    </row>
    <row r="2255" spans="6:6">
      <c r="F2255" s="33"/>
    </row>
    <row r="2256" spans="6:6">
      <c r="F2256" s="33"/>
    </row>
    <row r="2257" spans="6:6">
      <c r="F2257" s="33"/>
    </row>
    <row r="2258" spans="6:6">
      <c r="F2258" s="33"/>
    </row>
    <row r="2259" spans="6:6">
      <c r="F2259" s="33"/>
    </row>
    <row r="2260" spans="6:6">
      <c r="F2260" s="33"/>
    </row>
    <row r="2261" spans="6:6">
      <c r="F2261" s="33"/>
    </row>
    <row r="2262" spans="6:6">
      <c r="F2262" s="33"/>
    </row>
    <row r="2263" spans="6:6">
      <c r="F2263" s="33"/>
    </row>
    <row r="2264" spans="6:6">
      <c r="F2264" s="33"/>
    </row>
    <row r="2265" spans="6:6">
      <c r="F2265" s="33"/>
    </row>
    <row r="2266" spans="6:6">
      <c r="F2266" s="33"/>
    </row>
    <row r="2267" spans="6:6">
      <c r="F2267" s="33"/>
    </row>
    <row r="2268" spans="6:6">
      <c r="F2268" s="33"/>
    </row>
    <row r="2269" spans="6:6">
      <c r="F2269" s="33"/>
    </row>
    <row r="2270" spans="6:6">
      <c r="F2270" s="33"/>
    </row>
    <row r="2271" spans="6:6">
      <c r="F2271" s="33"/>
    </row>
    <row r="2272" spans="6:6">
      <c r="F2272" s="33"/>
    </row>
    <row r="2273" spans="6:6">
      <c r="F2273" s="33"/>
    </row>
    <row r="2274" spans="6:6">
      <c r="F2274" s="33"/>
    </row>
    <row r="2275" spans="6:6">
      <c r="F2275" s="33"/>
    </row>
    <row r="2276" spans="6:6">
      <c r="F2276" s="33"/>
    </row>
    <row r="2277" spans="6:6">
      <c r="F2277" s="33"/>
    </row>
    <row r="2278" spans="6:6">
      <c r="F2278" s="33"/>
    </row>
    <row r="2279" spans="6:6">
      <c r="F2279" s="33"/>
    </row>
    <row r="2280" spans="6:6">
      <c r="F2280" s="33"/>
    </row>
    <row r="2281" spans="6:6">
      <c r="F2281" s="33"/>
    </row>
    <row r="2282" spans="6:6">
      <c r="F2282" s="33"/>
    </row>
    <row r="2283" spans="6:6">
      <c r="F2283" s="33"/>
    </row>
    <row r="2284" spans="6:6">
      <c r="F2284" s="33"/>
    </row>
    <row r="2285" spans="6:6">
      <c r="F2285" s="33"/>
    </row>
    <row r="2286" spans="6:6">
      <c r="F2286" s="33"/>
    </row>
    <row r="2287" spans="6:6">
      <c r="F2287" s="33"/>
    </row>
    <row r="2288" spans="6:6">
      <c r="F2288" s="33"/>
    </row>
    <row r="2289" spans="6:6">
      <c r="F2289" s="33"/>
    </row>
    <row r="2290" spans="6:6">
      <c r="F2290" s="33"/>
    </row>
    <row r="2291" spans="6:6">
      <c r="F2291" s="33"/>
    </row>
    <row r="2292" spans="6:6">
      <c r="F2292" s="33"/>
    </row>
    <row r="2293" spans="6:6">
      <c r="F2293" s="33"/>
    </row>
    <row r="2294" spans="6:6">
      <c r="F2294" s="33"/>
    </row>
    <row r="2295" spans="6:6">
      <c r="F2295" s="33"/>
    </row>
    <row r="2296" spans="6:6">
      <c r="F2296" s="33"/>
    </row>
    <row r="2297" spans="6:6">
      <c r="F2297" s="33"/>
    </row>
    <row r="2298" spans="6:6">
      <c r="F2298" s="33"/>
    </row>
    <row r="2299" spans="6:6">
      <c r="F2299" s="33"/>
    </row>
    <row r="2300" spans="6:6">
      <c r="F2300" s="33"/>
    </row>
    <row r="2301" spans="6:6">
      <c r="F2301" s="33"/>
    </row>
    <row r="2302" spans="6:6">
      <c r="F2302" s="33"/>
    </row>
    <row r="2303" spans="6:6">
      <c r="F2303" s="33"/>
    </row>
    <row r="2304" spans="6:6">
      <c r="F2304" s="33"/>
    </row>
    <row r="2305" spans="6:6">
      <c r="F2305" s="33"/>
    </row>
    <row r="2306" spans="6:6">
      <c r="F2306" s="33"/>
    </row>
    <row r="2307" spans="6:6">
      <c r="F2307" s="33"/>
    </row>
    <row r="2308" spans="6:6">
      <c r="F2308" s="33"/>
    </row>
    <row r="2309" spans="6:6">
      <c r="F2309" s="33"/>
    </row>
    <row r="2310" spans="6:6">
      <c r="F2310" s="33"/>
    </row>
    <row r="2311" spans="6:6">
      <c r="F2311" s="33"/>
    </row>
    <row r="2312" spans="6:6">
      <c r="F2312" s="33"/>
    </row>
    <row r="2313" spans="6:6">
      <c r="F2313" s="33"/>
    </row>
    <row r="2314" spans="6:6">
      <c r="F2314" s="33"/>
    </row>
    <row r="2315" spans="6:6">
      <c r="F2315" s="33"/>
    </row>
    <row r="2316" spans="6:6">
      <c r="F2316" s="33"/>
    </row>
    <row r="2317" spans="6:6">
      <c r="F2317" s="33"/>
    </row>
    <row r="2318" spans="6:6">
      <c r="F2318" s="33"/>
    </row>
    <row r="2319" spans="6:6">
      <c r="F2319" s="33"/>
    </row>
    <row r="2320" spans="6:6">
      <c r="F2320" s="33"/>
    </row>
    <row r="2321" spans="6:6">
      <c r="F2321" s="33"/>
    </row>
    <row r="2322" spans="6:6">
      <c r="F2322" s="33"/>
    </row>
    <row r="2323" spans="6:6">
      <c r="F2323" s="33"/>
    </row>
    <row r="2324" spans="6:6">
      <c r="F2324" s="33"/>
    </row>
    <row r="2325" spans="6:6">
      <c r="F2325" s="33"/>
    </row>
    <row r="2326" spans="6:6">
      <c r="F2326" s="33"/>
    </row>
    <row r="2327" spans="6:6">
      <c r="F2327" s="33"/>
    </row>
    <row r="2328" spans="6:6">
      <c r="F2328" s="33"/>
    </row>
    <row r="2329" spans="6:6">
      <c r="F2329" s="33"/>
    </row>
    <row r="2330" spans="6:6">
      <c r="F2330" s="33"/>
    </row>
    <row r="2331" spans="6:6">
      <c r="F2331" s="33"/>
    </row>
    <row r="2332" spans="6:6">
      <c r="F2332" s="33"/>
    </row>
    <row r="2333" spans="6:6">
      <c r="F2333" s="33"/>
    </row>
    <row r="2334" spans="6:6">
      <c r="F2334" s="33"/>
    </row>
    <row r="2335" spans="6:6">
      <c r="F2335" s="33"/>
    </row>
    <row r="2336" spans="6:6">
      <c r="F2336" s="33"/>
    </row>
    <row r="2337" spans="6:6">
      <c r="F2337" s="33"/>
    </row>
    <row r="2338" spans="6:6">
      <c r="F2338" s="33"/>
    </row>
    <row r="2339" spans="6:6">
      <c r="F2339" s="33"/>
    </row>
    <row r="2340" spans="6:6">
      <c r="F2340" s="33"/>
    </row>
    <row r="2341" spans="6:6">
      <c r="F2341" s="33"/>
    </row>
    <row r="2342" spans="6:6">
      <c r="F2342" s="33"/>
    </row>
    <row r="2343" spans="6:6">
      <c r="F2343" s="33"/>
    </row>
    <row r="2344" spans="6:6">
      <c r="F2344" s="33"/>
    </row>
    <row r="2345" spans="6:6">
      <c r="F2345" s="33"/>
    </row>
    <row r="2346" spans="6:6">
      <c r="F2346" s="33"/>
    </row>
    <row r="2347" spans="6:6">
      <c r="F2347" s="33"/>
    </row>
    <row r="2348" spans="6:6">
      <c r="F2348" s="33"/>
    </row>
    <row r="2349" spans="6:6">
      <c r="F2349" s="33"/>
    </row>
    <row r="2350" spans="6:6">
      <c r="F2350" s="33"/>
    </row>
    <row r="2351" spans="6:6">
      <c r="F2351" s="33"/>
    </row>
    <row r="2352" spans="6:6">
      <c r="F2352" s="33"/>
    </row>
    <row r="2353" spans="6:6">
      <c r="F2353" s="33"/>
    </row>
    <row r="2354" spans="6:6">
      <c r="F2354" s="33"/>
    </row>
    <row r="2355" spans="6:6">
      <c r="F2355" s="33"/>
    </row>
    <row r="2356" spans="6:6">
      <c r="F2356" s="33"/>
    </row>
    <row r="2357" spans="6:6">
      <c r="F2357" s="33"/>
    </row>
    <row r="2358" spans="6:6">
      <c r="F2358" s="33"/>
    </row>
    <row r="2359" spans="6:6">
      <c r="F2359" s="33"/>
    </row>
    <row r="2360" spans="6:6">
      <c r="F2360" s="33"/>
    </row>
    <row r="2361" spans="6:6">
      <c r="F2361" s="33"/>
    </row>
    <row r="2362" spans="6:6">
      <c r="F2362" s="33"/>
    </row>
    <row r="2363" spans="6:6">
      <c r="F2363" s="33"/>
    </row>
    <row r="2364" spans="6:6">
      <c r="F2364" s="33"/>
    </row>
    <row r="2365" spans="6:6">
      <c r="F2365" s="33"/>
    </row>
    <row r="2366" spans="6:6">
      <c r="F2366" s="33"/>
    </row>
    <row r="2367" spans="6:6">
      <c r="F2367" s="33"/>
    </row>
    <row r="2368" spans="6:6">
      <c r="F2368" s="33"/>
    </row>
    <row r="2369" spans="6:6">
      <c r="F2369" s="33"/>
    </row>
    <row r="2370" spans="6:6">
      <c r="F2370" s="33"/>
    </row>
    <row r="2371" spans="6:6">
      <c r="F2371" s="33"/>
    </row>
    <row r="2372" spans="6:6">
      <c r="F2372" s="33"/>
    </row>
    <row r="2373" spans="6:6">
      <c r="F2373" s="33"/>
    </row>
    <row r="2374" spans="6:6">
      <c r="F2374" s="33"/>
    </row>
    <row r="2375" spans="6:6">
      <c r="F2375" s="33"/>
    </row>
    <row r="2376" spans="6:6">
      <c r="F2376" s="33"/>
    </row>
    <row r="2377" spans="6:6">
      <c r="F2377" s="33"/>
    </row>
    <row r="2378" spans="6:6">
      <c r="F2378" s="33"/>
    </row>
    <row r="2379" spans="6:6">
      <c r="F2379" s="33"/>
    </row>
    <row r="2380" spans="6:6">
      <c r="F2380" s="33"/>
    </row>
    <row r="2381" spans="6:6">
      <c r="F2381" s="33"/>
    </row>
    <row r="2382" spans="6:6">
      <c r="F2382" s="33"/>
    </row>
    <row r="2383" spans="6:6">
      <c r="F2383" s="33"/>
    </row>
    <row r="2384" spans="6:6">
      <c r="F2384" s="33"/>
    </row>
    <row r="2385" spans="6:6">
      <c r="F2385" s="33"/>
    </row>
    <row r="2386" spans="6:6">
      <c r="F2386" s="33"/>
    </row>
    <row r="2387" spans="6:6">
      <c r="F2387" s="33"/>
    </row>
    <row r="2388" spans="6:6">
      <c r="F2388" s="33"/>
    </row>
    <row r="2389" spans="6:6">
      <c r="F2389" s="33"/>
    </row>
    <row r="2390" spans="6:6">
      <c r="F2390" s="33"/>
    </row>
    <row r="2391" spans="6:6">
      <c r="F2391" s="33"/>
    </row>
    <row r="2392" spans="6:6">
      <c r="F2392" s="33"/>
    </row>
    <row r="2393" spans="6:6">
      <c r="F2393" s="33"/>
    </row>
    <row r="2394" spans="6:6">
      <c r="F2394" s="33"/>
    </row>
    <row r="2395" spans="6:6">
      <c r="F2395" s="33"/>
    </row>
    <row r="2396" spans="6:6">
      <c r="F2396" s="33"/>
    </row>
    <row r="2397" spans="6:6">
      <c r="F2397" s="33"/>
    </row>
    <row r="2398" spans="6:6">
      <c r="F2398" s="33"/>
    </row>
    <row r="2399" spans="6:6">
      <c r="F2399" s="33"/>
    </row>
    <row r="2400" spans="6:6">
      <c r="F2400" s="33"/>
    </row>
    <row r="2401" spans="6:6">
      <c r="F2401" s="33"/>
    </row>
    <row r="2402" spans="6:6">
      <c r="F2402" s="33"/>
    </row>
    <row r="2403" spans="6:6">
      <c r="F2403" s="33"/>
    </row>
    <row r="2404" spans="6:6">
      <c r="F2404" s="33"/>
    </row>
    <row r="2405" spans="6:6">
      <c r="F2405" s="33"/>
    </row>
    <row r="2406" spans="6:6">
      <c r="F2406" s="33"/>
    </row>
    <row r="2407" spans="6:6">
      <c r="F2407" s="33"/>
    </row>
    <row r="2408" spans="6:6">
      <c r="F2408" s="33"/>
    </row>
    <row r="2409" spans="6:6">
      <c r="F2409" s="33"/>
    </row>
    <row r="2410" spans="6:6">
      <c r="F2410" s="33"/>
    </row>
    <row r="2411" spans="6:6">
      <c r="F2411" s="33"/>
    </row>
    <row r="2412" spans="6:6">
      <c r="F2412" s="33"/>
    </row>
    <row r="2413" spans="6:6">
      <c r="F2413" s="33"/>
    </row>
    <row r="2414" spans="6:6">
      <c r="F2414" s="33"/>
    </row>
    <row r="2415" spans="6:6">
      <c r="F2415" s="33"/>
    </row>
    <row r="2416" spans="6:6">
      <c r="F2416" s="33"/>
    </row>
    <row r="2417" spans="6:6">
      <c r="F2417" s="33"/>
    </row>
    <row r="2418" spans="6:6">
      <c r="F2418" s="33"/>
    </row>
    <row r="2419" spans="6:6">
      <c r="F2419" s="33"/>
    </row>
    <row r="2420" spans="6:6">
      <c r="F2420" s="33"/>
    </row>
    <row r="2421" spans="6:6">
      <c r="F2421" s="33"/>
    </row>
    <row r="2422" spans="6:6">
      <c r="F2422" s="33"/>
    </row>
    <row r="2423" spans="6:6">
      <c r="F2423" s="33"/>
    </row>
    <row r="2424" spans="6:6">
      <c r="F2424" s="33"/>
    </row>
    <row r="2425" spans="6:6">
      <c r="F2425" s="33"/>
    </row>
    <row r="2426" spans="6:6">
      <c r="F2426" s="33"/>
    </row>
    <row r="2427" spans="6:6">
      <c r="F2427" s="33"/>
    </row>
    <row r="2428" spans="6:6">
      <c r="F2428" s="33"/>
    </row>
    <row r="2429" spans="6:6">
      <c r="F2429" s="33"/>
    </row>
    <row r="2430" spans="6:6">
      <c r="F2430" s="33"/>
    </row>
    <row r="2431" spans="6:6">
      <c r="F2431" s="33"/>
    </row>
    <row r="2432" spans="6:6">
      <c r="F2432" s="33"/>
    </row>
    <row r="2433" spans="6:6">
      <c r="F2433" s="33"/>
    </row>
    <row r="2434" spans="6:6">
      <c r="F2434" s="33"/>
    </row>
    <row r="2435" spans="6:6">
      <c r="F2435" s="33"/>
    </row>
    <row r="2436" spans="6:6">
      <c r="F2436" s="33"/>
    </row>
    <row r="2437" spans="6:6">
      <c r="F2437" s="33"/>
    </row>
    <row r="2438" spans="6:6">
      <c r="F2438" s="33"/>
    </row>
    <row r="2439" spans="6:6">
      <c r="F2439" s="33"/>
    </row>
    <row r="2440" spans="6:6">
      <c r="F2440" s="33"/>
    </row>
    <row r="2441" spans="6:6">
      <c r="F2441" s="33"/>
    </row>
    <row r="2442" spans="6:6">
      <c r="F2442" s="33"/>
    </row>
    <row r="2443" spans="6:6">
      <c r="F2443" s="33"/>
    </row>
    <row r="2444" spans="6:6">
      <c r="F2444" s="33"/>
    </row>
    <row r="2445" spans="6:6">
      <c r="F2445" s="33"/>
    </row>
    <row r="2446" spans="6:6">
      <c r="F2446" s="33"/>
    </row>
    <row r="2447" spans="6:6">
      <c r="F2447" s="33"/>
    </row>
    <row r="2448" spans="6:6">
      <c r="F2448" s="33"/>
    </row>
    <row r="2449" spans="6:6">
      <c r="F2449" s="33"/>
    </row>
    <row r="2450" spans="6:6">
      <c r="F2450" s="33"/>
    </row>
    <row r="2451" spans="6:6">
      <c r="F2451" s="33"/>
    </row>
    <row r="2452" spans="6:6">
      <c r="F2452" s="33"/>
    </row>
    <row r="2453" spans="6:6">
      <c r="F2453" s="33"/>
    </row>
    <row r="2454" spans="6:6">
      <c r="F2454" s="33"/>
    </row>
    <row r="2455" spans="6:6">
      <c r="F2455" s="33"/>
    </row>
    <row r="2456" spans="6:6">
      <c r="F2456" s="33"/>
    </row>
    <row r="2457" spans="6:6">
      <c r="F2457" s="33"/>
    </row>
    <row r="2458" spans="6:6">
      <c r="F2458" s="33"/>
    </row>
    <row r="2459" spans="6:6">
      <c r="F2459" s="33"/>
    </row>
    <row r="2460" spans="6:6">
      <c r="F2460" s="33"/>
    </row>
    <row r="2461" spans="6:6">
      <c r="F2461" s="33"/>
    </row>
    <row r="2462" spans="6:6">
      <c r="F2462" s="33"/>
    </row>
    <row r="2463" spans="6:6">
      <c r="F2463" s="33"/>
    </row>
    <row r="2464" spans="6:6">
      <c r="F2464" s="33"/>
    </row>
    <row r="2465" spans="6:6">
      <c r="F2465" s="33"/>
    </row>
    <row r="2466" spans="6:6">
      <c r="F2466" s="33"/>
    </row>
    <row r="2467" spans="6:6">
      <c r="F2467" s="33"/>
    </row>
    <row r="2468" spans="6:6">
      <c r="F2468" s="33"/>
    </row>
    <row r="2469" spans="6:6">
      <c r="F2469" s="33"/>
    </row>
    <row r="2470" spans="6:6">
      <c r="F2470" s="33"/>
    </row>
    <row r="2471" spans="6:6">
      <c r="F2471" s="33"/>
    </row>
    <row r="2472" spans="6:6">
      <c r="F2472" s="33"/>
    </row>
    <row r="2473" spans="6:6">
      <c r="F2473" s="33"/>
    </row>
    <row r="2474" spans="6:6">
      <c r="F2474" s="33"/>
    </row>
    <row r="2475" spans="6:6">
      <c r="F2475" s="33"/>
    </row>
    <row r="2476" spans="6:6">
      <c r="F2476" s="33"/>
    </row>
    <row r="2477" spans="6:6">
      <c r="F2477" s="33"/>
    </row>
    <row r="2478" spans="6:6">
      <c r="F2478" s="33"/>
    </row>
    <row r="2479" spans="6:6">
      <c r="F2479" s="33"/>
    </row>
    <row r="2480" spans="6:6">
      <c r="F2480" s="33"/>
    </row>
    <row r="2481" spans="6:6">
      <c r="F2481" s="33"/>
    </row>
    <row r="2482" spans="6:6">
      <c r="F2482" s="33"/>
    </row>
    <row r="2483" spans="6:6">
      <c r="F2483" s="33"/>
    </row>
    <row r="2484" spans="6:6">
      <c r="F2484" s="33"/>
    </row>
    <row r="2485" spans="6:6">
      <c r="F2485" s="33"/>
    </row>
    <row r="2486" spans="6:6">
      <c r="F2486" s="33"/>
    </row>
    <row r="2487" spans="6:6">
      <c r="F2487" s="33"/>
    </row>
    <row r="2488" spans="6:6">
      <c r="F2488" s="33"/>
    </row>
    <row r="2489" spans="6:6">
      <c r="F2489" s="33"/>
    </row>
    <row r="2490" spans="6:6">
      <c r="F2490" s="33"/>
    </row>
    <row r="2491" spans="6:6">
      <c r="F2491" s="33"/>
    </row>
    <row r="2492" spans="6:6">
      <c r="F2492" s="33"/>
    </row>
    <row r="2493" spans="6:6">
      <c r="F2493" s="33"/>
    </row>
    <row r="2494" spans="6:6">
      <c r="F2494" s="33"/>
    </row>
    <row r="2495" spans="6:6">
      <c r="F2495" s="33"/>
    </row>
    <row r="2496" spans="6:6">
      <c r="F2496" s="33"/>
    </row>
    <row r="2497" spans="6:6">
      <c r="F2497" s="33"/>
    </row>
    <row r="2498" spans="6:6">
      <c r="F2498" s="33"/>
    </row>
    <row r="2499" spans="6:6">
      <c r="F2499" s="33"/>
    </row>
    <row r="2500" spans="6:6">
      <c r="F2500" s="33"/>
    </row>
    <row r="2501" spans="6:6">
      <c r="F2501" s="33"/>
    </row>
    <row r="2502" spans="6:6">
      <c r="F2502" s="33"/>
    </row>
    <row r="2503" spans="6:6">
      <c r="F2503" s="33"/>
    </row>
    <row r="2504" spans="6:6">
      <c r="F2504" s="33"/>
    </row>
    <row r="2505" spans="6:6">
      <c r="F2505" s="33"/>
    </row>
    <row r="2506" spans="6:6">
      <c r="F2506" s="33"/>
    </row>
    <row r="2507" spans="6:6">
      <c r="F2507" s="33"/>
    </row>
    <row r="2508" spans="6:6">
      <c r="F2508" s="33"/>
    </row>
    <row r="2509" spans="6:6">
      <c r="F2509" s="33"/>
    </row>
    <row r="2510" spans="6:6">
      <c r="F2510" s="33"/>
    </row>
    <row r="2511" spans="6:6">
      <c r="F2511" s="33"/>
    </row>
    <row r="2512" spans="6:6">
      <c r="F2512" s="33"/>
    </row>
    <row r="2513" spans="6:6">
      <c r="F2513" s="33"/>
    </row>
    <row r="2514" spans="6:6">
      <c r="F2514" s="33"/>
    </row>
    <row r="2515" spans="6:6">
      <c r="F2515" s="33"/>
    </row>
    <row r="2516" spans="6:6">
      <c r="F2516" s="33"/>
    </row>
    <row r="2517" spans="6:6">
      <c r="F2517" s="33"/>
    </row>
    <row r="2518" spans="6:6">
      <c r="F2518" s="33"/>
    </row>
    <row r="2519" spans="6:6">
      <c r="F2519" s="33"/>
    </row>
    <row r="2520" spans="6:6">
      <c r="F2520" s="33"/>
    </row>
    <row r="2521" spans="6:6">
      <c r="F2521" s="33"/>
    </row>
    <row r="2522" spans="6:6">
      <c r="F2522" s="33"/>
    </row>
    <row r="2523" spans="6:6">
      <c r="F2523" s="33"/>
    </row>
    <row r="2524" spans="6:6">
      <c r="F2524" s="33"/>
    </row>
    <row r="2525" spans="6:6">
      <c r="F2525" s="33"/>
    </row>
    <row r="2526" spans="6:6">
      <c r="F2526" s="33"/>
    </row>
    <row r="2527" spans="6:6">
      <c r="F2527" s="33"/>
    </row>
    <row r="2528" spans="6:6">
      <c r="F2528" s="33"/>
    </row>
    <row r="2529" spans="6:6">
      <c r="F2529" s="33"/>
    </row>
    <row r="2530" spans="6:6">
      <c r="F2530" s="33"/>
    </row>
    <row r="2531" spans="6:6">
      <c r="F2531" s="33"/>
    </row>
    <row r="2532" spans="6:6">
      <c r="F2532" s="33"/>
    </row>
    <row r="2533" spans="6:6">
      <c r="F2533" s="33"/>
    </row>
    <row r="2534" spans="6:6">
      <c r="F2534" s="33"/>
    </row>
    <row r="2535" spans="6:6">
      <c r="F2535" s="33"/>
    </row>
    <row r="2536" spans="6:6">
      <c r="F2536" s="33"/>
    </row>
    <row r="2537" spans="6:6">
      <c r="F2537" s="33"/>
    </row>
    <row r="2538" spans="6:6">
      <c r="F2538" s="33"/>
    </row>
    <row r="2539" spans="6:6">
      <c r="F2539" s="33"/>
    </row>
    <row r="2540" spans="6:6">
      <c r="F2540" s="33"/>
    </row>
    <row r="2541" spans="6:6">
      <c r="F2541" s="33"/>
    </row>
    <row r="2542" spans="6:6">
      <c r="F2542" s="33"/>
    </row>
    <row r="2543" spans="6:6">
      <c r="F2543" s="33"/>
    </row>
    <row r="2544" spans="6:6">
      <c r="F2544" s="33"/>
    </row>
    <row r="2545" spans="6:6">
      <c r="F2545" s="33"/>
    </row>
    <row r="2546" spans="6:6">
      <c r="F2546" s="33"/>
    </row>
    <row r="2547" spans="6:6">
      <c r="F2547" s="33"/>
    </row>
    <row r="2548" spans="6:6">
      <c r="F2548" s="33"/>
    </row>
    <row r="2549" spans="6:6">
      <c r="F2549" s="33"/>
    </row>
    <row r="2550" spans="6:6">
      <c r="F2550" s="33"/>
    </row>
    <row r="2551" spans="6:6">
      <c r="F2551" s="33"/>
    </row>
    <row r="2552" spans="6:6">
      <c r="F2552" s="33"/>
    </row>
    <row r="2553" spans="6:6">
      <c r="F2553" s="33"/>
    </row>
    <row r="2554" spans="6:6">
      <c r="F2554" s="33"/>
    </row>
    <row r="2555" spans="6:6">
      <c r="F2555" s="33"/>
    </row>
    <row r="2556" spans="6:6">
      <c r="F2556" s="33"/>
    </row>
    <row r="2557" spans="6:6">
      <c r="F2557" s="33"/>
    </row>
    <row r="2558" spans="6:6">
      <c r="F2558" s="33"/>
    </row>
    <row r="2559" spans="6:6">
      <c r="F2559" s="33"/>
    </row>
    <row r="2560" spans="6:6">
      <c r="F2560" s="33"/>
    </row>
    <row r="2561" spans="6:6">
      <c r="F2561" s="33"/>
    </row>
    <row r="2562" spans="6:6">
      <c r="F2562" s="33"/>
    </row>
    <row r="2563" spans="6:6">
      <c r="F2563" s="33"/>
    </row>
    <row r="2564" spans="6:6">
      <c r="F2564" s="33"/>
    </row>
    <row r="2565" spans="6:6">
      <c r="F2565" s="33"/>
    </row>
    <row r="2566" spans="6:6">
      <c r="F2566" s="33"/>
    </row>
    <row r="2567" spans="6:6">
      <c r="F2567" s="33"/>
    </row>
    <row r="2568" spans="6:6">
      <c r="F2568" s="33"/>
    </row>
    <row r="2569" spans="6:6">
      <c r="F2569" s="33"/>
    </row>
    <row r="2570" spans="6:6">
      <c r="F2570" s="33"/>
    </row>
    <row r="2571" spans="6:6">
      <c r="F2571" s="33"/>
    </row>
    <row r="2572" spans="6:6">
      <c r="F2572" s="33"/>
    </row>
    <row r="2573" spans="6:6">
      <c r="F2573" s="33"/>
    </row>
    <row r="2574" spans="6:6">
      <c r="F2574" s="33"/>
    </row>
    <row r="2575" spans="6:6">
      <c r="F2575" s="33"/>
    </row>
    <row r="2576" spans="6:6">
      <c r="F2576" s="33"/>
    </row>
    <row r="2577" spans="6:6">
      <c r="F2577" s="33"/>
    </row>
    <row r="2578" spans="6:6">
      <c r="F2578" s="33"/>
    </row>
    <row r="2579" spans="6:6">
      <c r="F2579" s="33"/>
    </row>
    <row r="2580" spans="6:6">
      <c r="F2580" s="33"/>
    </row>
    <row r="2581" spans="6:6">
      <c r="F2581" s="33"/>
    </row>
    <row r="2582" spans="6:6">
      <c r="F2582" s="33"/>
    </row>
    <row r="2583" spans="6:6">
      <c r="F2583" s="33"/>
    </row>
    <row r="2584" spans="6:6">
      <c r="F2584" s="33"/>
    </row>
    <row r="2585" spans="6:6">
      <c r="F2585" s="33"/>
    </row>
    <row r="2586" spans="6:6">
      <c r="F2586" s="33"/>
    </row>
    <row r="2587" spans="6:6">
      <c r="F2587" s="33"/>
    </row>
    <row r="2588" spans="6:6">
      <c r="F2588" s="33"/>
    </row>
    <row r="2589" spans="6:6">
      <c r="F2589" s="33"/>
    </row>
    <row r="2590" spans="6:6">
      <c r="F2590" s="33"/>
    </row>
    <row r="2591" spans="6:6">
      <c r="F2591" s="33"/>
    </row>
    <row r="2592" spans="6:6">
      <c r="F2592" s="33"/>
    </row>
    <row r="2593" spans="6:6">
      <c r="F2593" s="33"/>
    </row>
    <row r="2594" spans="6:6">
      <c r="F2594" s="33"/>
    </row>
    <row r="2595" spans="6:6">
      <c r="F2595" s="33"/>
    </row>
    <row r="2596" spans="6:6">
      <c r="F2596" s="33"/>
    </row>
    <row r="2597" spans="6:6">
      <c r="F2597" s="33"/>
    </row>
    <row r="2598" spans="6:6">
      <c r="F2598" s="33"/>
    </row>
    <row r="2599" spans="6:6">
      <c r="F2599" s="33"/>
    </row>
    <row r="2600" spans="6:6">
      <c r="F2600" s="33"/>
    </row>
    <row r="2601" spans="6:6">
      <c r="F2601" s="33"/>
    </row>
    <row r="2602" spans="6:6">
      <c r="F2602" s="33"/>
    </row>
    <row r="2603" spans="6:6">
      <c r="F2603" s="33"/>
    </row>
    <row r="2604" spans="6:6">
      <c r="F2604" s="33"/>
    </row>
    <row r="2605" spans="6:6">
      <c r="F2605" s="33"/>
    </row>
    <row r="2606" spans="6:6">
      <c r="F2606" s="33"/>
    </row>
    <row r="2607" spans="6:6">
      <c r="F2607" s="33"/>
    </row>
    <row r="2608" spans="6:6">
      <c r="F2608" s="33"/>
    </row>
    <row r="2609" spans="6:6">
      <c r="F2609" s="33"/>
    </row>
    <row r="2610" spans="6:6">
      <c r="F2610" s="33"/>
    </row>
    <row r="2611" spans="6:6">
      <c r="F2611" s="33"/>
    </row>
    <row r="2612" spans="6:6">
      <c r="F2612" s="33"/>
    </row>
    <row r="2613" spans="6:6">
      <c r="F2613" s="33"/>
    </row>
    <row r="2614" spans="6:6">
      <c r="F2614" s="33"/>
    </row>
    <row r="2615" spans="6:6">
      <c r="F2615" s="33"/>
    </row>
    <row r="2616" spans="6:6">
      <c r="F2616" s="33"/>
    </row>
    <row r="2617" spans="6:6">
      <c r="F2617" s="33"/>
    </row>
    <row r="2618" spans="6:6">
      <c r="F2618" s="33"/>
    </row>
    <row r="2619" spans="6:6">
      <c r="F2619" s="33"/>
    </row>
    <row r="2620" spans="6:6">
      <c r="F2620" s="33"/>
    </row>
    <row r="2621" spans="6:6">
      <c r="F2621" s="33"/>
    </row>
    <row r="2622" spans="6:6">
      <c r="F2622" s="33"/>
    </row>
    <row r="2623" spans="6:6">
      <c r="F2623" s="33"/>
    </row>
    <row r="2624" spans="6:6">
      <c r="F2624" s="33"/>
    </row>
    <row r="2625" spans="6:6">
      <c r="F2625" s="33"/>
    </row>
    <row r="2626" spans="6:6">
      <c r="F2626" s="33"/>
    </row>
    <row r="2627" spans="6:6">
      <c r="F2627" s="33"/>
    </row>
    <row r="2628" spans="6:6">
      <c r="F2628" s="33"/>
    </row>
    <row r="2629" spans="6:6">
      <c r="F2629" s="33"/>
    </row>
    <row r="2630" spans="6:6">
      <c r="F2630" s="33"/>
    </row>
    <row r="2631" spans="6:6">
      <c r="F2631" s="33"/>
    </row>
    <row r="2632" spans="6:6">
      <c r="F2632" s="33"/>
    </row>
    <row r="2633" spans="6:6">
      <c r="F2633" s="33"/>
    </row>
    <row r="2634" spans="6:6">
      <c r="F2634" s="33"/>
    </row>
    <row r="2635" spans="6:6">
      <c r="F2635" s="33"/>
    </row>
    <row r="2636" spans="6:6">
      <c r="F2636" s="33"/>
    </row>
    <row r="2637" spans="6:6">
      <c r="F2637" s="33"/>
    </row>
    <row r="2638" spans="6:6">
      <c r="F2638" s="33"/>
    </row>
    <row r="2639" spans="6:6">
      <c r="F2639" s="33"/>
    </row>
    <row r="2640" spans="6:6">
      <c r="F2640" s="33"/>
    </row>
    <row r="2641" spans="6:6">
      <c r="F2641" s="33"/>
    </row>
    <row r="2642" spans="6:6">
      <c r="F2642" s="33"/>
    </row>
    <row r="2643" spans="6:6">
      <c r="F2643" s="33"/>
    </row>
    <row r="2644" spans="6:6">
      <c r="F2644" s="33"/>
    </row>
    <row r="2645" spans="6:6">
      <c r="F2645" s="33"/>
    </row>
    <row r="2646" spans="6:6">
      <c r="F2646" s="33"/>
    </row>
    <row r="2647" spans="6:6">
      <c r="F2647" s="33"/>
    </row>
    <row r="2648" spans="6:6">
      <c r="F2648" s="33"/>
    </row>
    <row r="2649" spans="6:6">
      <c r="F2649" s="33"/>
    </row>
    <row r="2650" spans="6:6">
      <c r="F2650" s="33"/>
    </row>
    <row r="2651" spans="6:6">
      <c r="F2651" s="33"/>
    </row>
    <row r="2652" spans="6:6">
      <c r="F2652" s="33"/>
    </row>
    <row r="2653" spans="6:6">
      <c r="F2653" s="33"/>
    </row>
    <row r="2654" spans="6:6">
      <c r="F2654" s="33"/>
    </row>
    <row r="2655" spans="6:6">
      <c r="F2655" s="33"/>
    </row>
    <row r="2656" spans="6:6">
      <c r="F2656" s="33"/>
    </row>
    <row r="2657" spans="6:6">
      <c r="F2657" s="33"/>
    </row>
    <row r="2658" spans="6:6">
      <c r="F2658" s="33"/>
    </row>
    <row r="2659" spans="6:6">
      <c r="F2659" s="33"/>
    </row>
    <row r="2660" spans="6:6">
      <c r="F2660" s="33"/>
    </row>
    <row r="2661" spans="6:6">
      <c r="F2661" s="33"/>
    </row>
    <row r="2662" spans="6:6">
      <c r="F2662" s="33"/>
    </row>
    <row r="2663" spans="6:6">
      <c r="F2663" s="33"/>
    </row>
    <row r="2664" spans="6:6">
      <c r="F2664" s="33"/>
    </row>
    <row r="2665" spans="6:6">
      <c r="F2665" s="33"/>
    </row>
    <row r="2666" spans="6:6">
      <c r="F2666" s="33"/>
    </row>
    <row r="2667" spans="6:6">
      <c r="F2667" s="33"/>
    </row>
    <row r="2668" spans="6:6">
      <c r="F2668" s="33"/>
    </row>
    <row r="2669" spans="6:6">
      <c r="F2669" s="33"/>
    </row>
    <row r="2670" spans="6:6">
      <c r="F2670" s="33"/>
    </row>
    <row r="2671" spans="6:6">
      <c r="F2671" s="33"/>
    </row>
    <row r="2672" spans="6:6">
      <c r="F2672" s="33"/>
    </row>
    <row r="2673" spans="6:6">
      <c r="F2673" s="33"/>
    </row>
    <row r="2674" spans="6:6">
      <c r="F2674" s="33"/>
    </row>
    <row r="2675" spans="6:6">
      <c r="F2675" s="33"/>
    </row>
    <row r="2676" spans="6:6">
      <c r="F2676" s="33"/>
    </row>
    <row r="2677" spans="6:6">
      <c r="F2677" s="33"/>
    </row>
    <row r="2678" spans="6:6">
      <c r="F2678" s="33"/>
    </row>
    <row r="2679" spans="6:6">
      <c r="F2679" s="33"/>
    </row>
    <row r="2680" spans="6:6">
      <c r="F2680" s="33"/>
    </row>
    <row r="2681" spans="6:6">
      <c r="F2681" s="33"/>
    </row>
    <row r="2682" spans="6:6">
      <c r="F2682" s="33"/>
    </row>
    <row r="2683" spans="6:6">
      <c r="F2683" s="33"/>
    </row>
    <row r="2684" spans="6:6">
      <c r="F2684" s="33"/>
    </row>
    <row r="2685" spans="6:6">
      <c r="F2685" s="33"/>
    </row>
    <row r="2686" spans="6:6">
      <c r="F2686" s="33"/>
    </row>
    <row r="2687" spans="6:6">
      <c r="F2687" s="33"/>
    </row>
    <row r="2688" spans="6:6">
      <c r="F2688" s="33"/>
    </row>
    <row r="2689" spans="6:6">
      <c r="F2689" s="33"/>
    </row>
    <row r="2690" spans="6:6">
      <c r="F2690" s="33"/>
    </row>
    <row r="2691" spans="6:6">
      <c r="F2691" s="33"/>
    </row>
    <row r="2692" spans="6:6">
      <c r="F2692" s="33"/>
    </row>
    <row r="2693" spans="6:6">
      <c r="F2693" s="33"/>
    </row>
    <row r="2694" spans="6:6">
      <c r="F2694" s="33"/>
    </row>
    <row r="2695" spans="6:6">
      <c r="F2695" s="33"/>
    </row>
    <row r="2696" spans="6:6">
      <c r="F2696" s="33"/>
    </row>
    <row r="2697" spans="6:6">
      <c r="F2697" s="33"/>
    </row>
    <row r="2698" spans="6:6">
      <c r="F2698" s="33"/>
    </row>
    <row r="2699" spans="6:6">
      <c r="F2699" s="33"/>
    </row>
    <row r="2700" spans="6:6">
      <c r="F2700" s="33"/>
    </row>
    <row r="2701" spans="6:6">
      <c r="F2701" s="33"/>
    </row>
    <row r="2702" spans="6:6">
      <c r="F2702" s="33"/>
    </row>
    <row r="2703" spans="6:6">
      <c r="F2703" s="33"/>
    </row>
    <row r="2704" spans="6:6">
      <c r="F2704" s="33"/>
    </row>
    <row r="2705" spans="6:6">
      <c r="F2705" s="33"/>
    </row>
    <row r="2706" spans="6:6">
      <c r="F2706" s="33"/>
    </row>
    <row r="2707" spans="6:6">
      <c r="F2707" s="33"/>
    </row>
    <row r="2708" spans="6:6">
      <c r="F2708" s="33"/>
    </row>
    <row r="2709" spans="6:6">
      <c r="F2709" s="33"/>
    </row>
    <row r="2710" spans="6:6">
      <c r="F2710" s="33"/>
    </row>
    <row r="2711" spans="6:6">
      <c r="F2711" s="33"/>
    </row>
    <row r="2712" spans="6:6">
      <c r="F2712" s="33"/>
    </row>
    <row r="2713" spans="6:6">
      <c r="F2713" s="33"/>
    </row>
    <row r="2714" spans="6:6">
      <c r="F2714" s="33"/>
    </row>
    <row r="2715" spans="6:6">
      <c r="F2715" s="33"/>
    </row>
    <row r="2716" spans="6:6">
      <c r="F2716" s="33"/>
    </row>
    <row r="2717" spans="6:6">
      <c r="F2717" s="33"/>
    </row>
    <row r="2718" spans="6:6">
      <c r="F2718" s="33"/>
    </row>
    <row r="2719" spans="6:6">
      <c r="F2719" s="33"/>
    </row>
    <row r="2720" spans="6:6">
      <c r="F2720" s="33"/>
    </row>
    <row r="2721" spans="6:6">
      <c r="F2721" s="33"/>
    </row>
    <row r="2722" spans="6:6">
      <c r="F2722" s="33"/>
    </row>
    <row r="2723" spans="6:6">
      <c r="F2723" s="33"/>
    </row>
    <row r="2724" spans="6:6">
      <c r="F2724" s="33"/>
    </row>
    <row r="2725" spans="6:6">
      <c r="F2725" s="33"/>
    </row>
    <row r="2726" spans="6:6">
      <c r="F2726" s="33"/>
    </row>
    <row r="2727" spans="6:6">
      <c r="F2727" s="33"/>
    </row>
    <row r="2728" spans="6:6">
      <c r="F2728" s="33"/>
    </row>
    <row r="2729" spans="6:6">
      <c r="F2729" s="33"/>
    </row>
    <row r="2730" spans="6:6">
      <c r="F2730" s="33"/>
    </row>
    <row r="2731" spans="6:6">
      <c r="F2731" s="33"/>
    </row>
    <row r="2732" spans="6:6">
      <c r="F2732" s="33"/>
    </row>
    <row r="2733" spans="6:6">
      <c r="F2733" s="33"/>
    </row>
    <row r="2734" spans="6:6">
      <c r="F2734" s="33"/>
    </row>
    <row r="2735" spans="6:6">
      <c r="F2735" s="33"/>
    </row>
    <row r="2736" spans="6:6">
      <c r="F2736" s="33"/>
    </row>
    <row r="2737" spans="6:6">
      <c r="F2737" s="33"/>
    </row>
    <row r="2738" spans="6:6">
      <c r="F2738" s="33"/>
    </row>
    <row r="2739" spans="6:6">
      <c r="F2739" s="33"/>
    </row>
    <row r="2740" spans="6:6">
      <c r="F2740" s="33"/>
    </row>
    <row r="2741" spans="6:6">
      <c r="F2741" s="33"/>
    </row>
    <row r="2742" spans="6:6">
      <c r="F2742" s="33"/>
    </row>
    <row r="2743" spans="6:6">
      <c r="F2743" s="33"/>
    </row>
    <row r="2744" spans="6:6">
      <c r="F2744" s="33"/>
    </row>
    <row r="2745" spans="6:6">
      <c r="F2745" s="33"/>
    </row>
    <row r="2746" spans="6:6">
      <c r="F2746" s="33"/>
    </row>
    <row r="2747" spans="6:6">
      <c r="F2747" s="33"/>
    </row>
    <row r="2748" spans="6:6">
      <c r="F2748" s="33"/>
    </row>
    <row r="2749" spans="6:6">
      <c r="F2749" s="33"/>
    </row>
    <row r="2750" spans="6:6">
      <c r="F2750" s="33"/>
    </row>
    <row r="2751" spans="6:6">
      <c r="F2751" s="33"/>
    </row>
    <row r="2752" spans="6:6">
      <c r="F2752" s="33"/>
    </row>
    <row r="2753" spans="6:6">
      <c r="F2753" s="33"/>
    </row>
    <row r="2754" spans="6:6">
      <c r="F2754" s="33"/>
    </row>
    <row r="2755" spans="6:6">
      <c r="F2755" s="33"/>
    </row>
    <row r="2756" spans="6:6">
      <c r="F2756" s="33"/>
    </row>
    <row r="2757" spans="6:6">
      <c r="F2757" s="33"/>
    </row>
    <row r="2758" spans="6:6">
      <c r="F2758" s="33"/>
    </row>
    <row r="2759" spans="6:6">
      <c r="F2759" s="33"/>
    </row>
    <row r="2760" spans="6:6">
      <c r="F2760" s="33"/>
    </row>
    <row r="2761" spans="6:6">
      <c r="F2761" s="33"/>
    </row>
    <row r="2762" spans="6:6">
      <c r="F2762" s="33"/>
    </row>
    <row r="2763" spans="6:6">
      <c r="F2763" s="33"/>
    </row>
    <row r="2764" spans="6:6">
      <c r="F2764" s="33"/>
    </row>
    <row r="2765" spans="6:6">
      <c r="F2765" s="33"/>
    </row>
    <row r="2766" spans="6:6">
      <c r="F2766" s="33"/>
    </row>
    <row r="2767" spans="6:6">
      <c r="F2767" s="33"/>
    </row>
    <row r="2768" spans="6:6">
      <c r="F2768" s="33"/>
    </row>
    <row r="2769" spans="6:6">
      <c r="F2769" s="33"/>
    </row>
    <row r="2770" spans="6:6">
      <c r="F2770" s="33"/>
    </row>
    <row r="2771" spans="6:6">
      <c r="F2771" s="33"/>
    </row>
    <row r="2772" spans="6:6">
      <c r="F2772" s="33"/>
    </row>
    <row r="2773" spans="6:6">
      <c r="F2773" s="33"/>
    </row>
    <row r="2774" spans="6:6">
      <c r="F2774" s="33"/>
    </row>
    <row r="2775" spans="6:6">
      <c r="F2775" s="33"/>
    </row>
    <row r="2776" spans="6:6">
      <c r="F2776" s="33"/>
    </row>
    <row r="2777" spans="6:6">
      <c r="F2777" s="33"/>
    </row>
    <row r="2778" spans="6:6">
      <c r="F2778" s="33"/>
    </row>
    <row r="2779" spans="6:6">
      <c r="F2779" s="33"/>
    </row>
    <row r="2780" spans="6:6">
      <c r="F2780" s="33"/>
    </row>
    <row r="2781" spans="6:6">
      <c r="F2781" s="33"/>
    </row>
    <row r="2782" spans="6:6">
      <c r="F2782" s="33"/>
    </row>
    <row r="2783" spans="6:6">
      <c r="F2783" s="33"/>
    </row>
    <row r="2784" spans="6:6">
      <c r="F2784" s="33"/>
    </row>
    <row r="2785" spans="6:6">
      <c r="F2785" s="33"/>
    </row>
    <row r="2786" spans="6:6">
      <c r="F2786" s="33"/>
    </row>
    <row r="2787" spans="6:6">
      <c r="F2787" s="33"/>
    </row>
    <row r="2788" spans="6:6">
      <c r="F2788" s="33"/>
    </row>
    <row r="2789" spans="6:6">
      <c r="F2789" s="33"/>
    </row>
    <row r="2790" spans="6:6">
      <c r="F2790" s="33"/>
    </row>
    <row r="2791" spans="6:6">
      <c r="F2791" s="33"/>
    </row>
    <row r="2792" spans="6:6">
      <c r="F2792" s="33"/>
    </row>
    <row r="2793" spans="6:6">
      <c r="F2793" s="33"/>
    </row>
    <row r="2794" spans="6:6">
      <c r="F2794" s="33"/>
    </row>
    <row r="2795" spans="6:6">
      <c r="F2795" s="33"/>
    </row>
    <row r="2796" spans="6:6">
      <c r="F2796" s="33"/>
    </row>
    <row r="2797" spans="6:6">
      <c r="F2797" s="33"/>
    </row>
    <row r="2798" spans="6:6">
      <c r="F2798" s="33"/>
    </row>
    <row r="2799" spans="6:6">
      <c r="F2799" s="33"/>
    </row>
    <row r="2800" spans="6:6">
      <c r="F2800" s="33"/>
    </row>
    <row r="2801" spans="6:6">
      <c r="F2801" s="33"/>
    </row>
    <row r="2802" spans="6:6">
      <c r="F2802" s="33"/>
    </row>
    <row r="2803" spans="6:6">
      <c r="F2803" s="33"/>
    </row>
    <row r="2804" spans="6:6">
      <c r="F2804" s="33"/>
    </row>
    <row r="2805" spans="6:6">
      <c r="F2805" s="33"/>
    </row>
    <row r="2806" spans="6:6">
      <c r="F2806" s="33"/>
    </row>
    <row r="2807" spans="6:6">
      <c r="F2807" s="33"/>
    </row>
    <row r="2808" spans="6:6">
      <c r="F2808" s="33"/>
    </row>
    <row r="2809" spans="6:6">
      <c r="F2809" s="33"/>
    </row>
    <row r="2810" spans="6:6">
      <c r="F2810" s="33"/>
    </row>
    <row r="2811" spans="6:6">
      <c r="F2811" s="33"/>
    </row>
    <row r="2812" spans="6:6">
      <c r="F2812" s="33"/>
    </row>
    <row r="2813" spans="6:6">
      <c r="F2813" s="33"/>
    </row>
    <row r="2814" spans="6:6">
      <c r="F2814" s="33"/>
    </row>
    <row r="2815" spans="6:6">
      <c r="F2815" s="33"/>
    </row>
    <row r="2816" spans="6:6">
      <c r="F2816" s="33"/>
    </row>
    <row r="2817" spans="6:6">
      <c r="F2817" s="33"/>
    </row>
    <row r="2818" spans="6:6">
      <c r="F2818" s="33"/>
    </row>
    <row r="2819" spans="6:6">
      <c r="F2819" s="33"/>
    </row>
    <row r="2820" spans="6:6">
      <c r="F2820" s="33"/>
    </row>
    <row r="2821" spans="6:6">
      <c r="F2821" s="33"/>
    </row>
    <row r="2822" spans="6:6">
      <c r="F2822" s="33"/>
    </row>
    <row r="2823" spans="6:6">
      <c r="F2823" s="33"/>
    </row>
    <row r="2824" spans="6:6">
      <c r="F2824" s="33"/>
    </row>
    <row r="2825" spans="6:6">
      <c r="F2825" s="33"/>
    </row>
    <row r="2826" spans="6:6">
      <c r="F2826" s="33"/>
    </row>
    <row r="2827" spans="6:6">
      <c r="F2827" s="33"/>
    </row>
    <row r="2828" spans="6:6">
      <c r="F2828" s="33"/>
    </row>
    <row r="2829" spans="6:6">
      <c r="F2829" s="33"/>
    </row>
    <row r="2830" spans="6:6">
      <c r="F2830" s="33"/>
    </row>
    <row r="2831" spans="6:6">
      <c r="F2831" s="33"/>
    </row>
    <row r="2832" spans="6:6">
      <c r="F2832" s="33"/>
    </row>
    <row r="2833" spans="6:6">
      <c r="F2833" s="33"/>
    </row>
    <row r="2834" spans="6:6">
      <c r="F2834" s="33"/>
    </row>
    <row r="2835" spans="6:6">
      <c r="F2835" s="33"/>
    </row>
    <row r="2836" spans="6:6">
      <c r="F2836" s="33"/>
    </row>
    <row r="2837" spans="6:6">
      <c r="F2837" s="33"/>
    </row>
    <row r="2838" spans="6:6">
      <c r="F2838" s="33"/>
    </row>
    <row r="2839" spans="6:6">
      <c r="F2839" s="33"/>
    </row>
    <row r="2840" spans="6:6">
      <c r="F2840" s="33"/>
    </row>
    <row r="2841" spans="6:6">
      <c r="F2841" s="33"/>
    </row>
    <row r="2842" spans="6:6">
      <c r="F2842" s="33"/>
    </row>
    <row r="2843" spans="6:6">
      <c r="F2843" s="33"/>
    </row>
    <row r="2844" spans="6:6">
      <c r="F2844" s="33"/>
    </row>
    <row r="2845" spans="6:6">
      <c r="F2845" s="33"/>
    </row>
    <row r="2846" spans="6:6">
      <c r="F2846" s="33"/>
    </row>
    <row r="2847" spans="6:6">
      <c r="F2847" s="33"/>
    </row>
    <row r="2848" spans="6:6">
      <c r="F2848" s="33"/>
    </row>
    <row r="2849" spans="6:6">
      <c r="F2849" s="33"/>
    </row>
    <row r="2850" spans="6:6">
      <c r="F2850" s="33"/>
    </row>
    <row r="2851" spans="6:6">
      <c r="F2851" s="33"/>
    </row>
    <row r="2852" spans="6:6">
      <c r="F2852" s="33"/>
    </row>
    <row r="2853" spans="6:6">
      <c r="F2853" s="33"/>
    </row>
    <row r="2854" spans="6:6">
      <c r="F2854" s="33"/>
    </row>
    <row r="2855" spans="6:6">
      <c r="F2855" s="33"/>
    </row>
    <row r="2856" spans="6:6">
      <c r="F2856" s="33"/>
    </row>
    <row r="2857" spans="6:6">
      <c r="F2857" s="33"/>
    </row>
    <row r="2858" spans="6:6">
      <c r="F2858" s="33"/>
    </row>
    <row r="2859" spans="6:6">
      <c r="F2859" s="33"/>
    </row>
    <row r="2860" spans="6:6">
      <c r="F2860" s="33"/>
    </row>
    <row r="2861" spans="6:6">
      <c r="F2861" s="33"/>
    </row>
    <row r="2862" spans="6:6">
      <c r="F2862" s="33"/>
    </row>
    <row r="2863" spans="6:6">
      <c r="F2863" s="33"/>
    </row>
    <row r="2864" spans="6:6">
      <c r="F2864" s="33"/>
    </row>
    <row r="2865" spans="6:6">
      <c r="F2865" s="33"/>
    </row>
    <row r="2866" spans="6:6">
      <c r="F2866" s="33"/>
    </row>
    <row r="2867" spans="6:6">
      <c r="F2867" s="33"/>
    </row>
    <row r="2868" spans="6:6">
      <c r="F2868" s="33"/>
    </row>
    <row r="2869" spans="6:6">
      <c r="F2869" s="33"/>
    </row>
    <row r="2870" spans="6:6">
      <c r="F2870" s="33"/>
    </row>
    <row r="2871" spans="6:6">
      <c r="F2871" s="33"/>
    </row>
    <row r="2872" spans="6:6">
      <c r="F2872" s="33"/>
    </row>
    <row r="2873" spans="6:6">
      <c r="F2873" s="33"/>
    </row>
    <row r="2874" spans="6:6">
      <c r="F2874" s="33"/>
    </row>
    <row r="2875" spans="6:6">
      <c r="F2875" s="33"/>
    </row>
    <row r="2876" spans="6:6">
      <c r="F2876" s="33"/>
    </row>
    <row r="2877" spans="6:6">
      <c r="F2877" s="33"/>
    </row>
    <row r="2878" spans="6:6">
      <c r="F2878" s="33"/>
    </row>
    <row r="2879" spans="6:6">
      <c r="F2879" s="33"/>
    </row>
    <row r="2880" spans="6:6">
      <c r="F2880" s="33"/>
    </row>
    <row r="2881" spans="6:6">
      <c r="F2881" s="33"/>
    </row>
    <row r="2882" spans="6:6">
      <c r="F2882" s="33"/>
    </row>
    <row r="2883" spans="6:6">
      <c r="F2883" s="33"/>
    </row>
    <row r="2884" spans="6:6">
      <c r="F2884" s="33"/>
    </row>
    <row r="2885" spans="6:6">
      <c r="F2885" s="33"/>
    </row>
    <row r="2886" spans="6:6">
      <c r="F2886" s="33"/>
    </row>
    <row r="2887" spans="6:6">
      <c r="F2887" s="33"/>
    </row>
    <row r="2888" spans="6:6">
      <c r="F2888" s="33"/>
    </row>
    <row r="2889" spans="6:6">
      <c r="F2889" s="33"/>
    </row>
    <row r="2890" spans="6:6">
      <c r="F2890" s="33"/>
    </row>
    <row r="2891" spans="6:6">
      <c r="F2891" s="33"/>
    </row>
    <row r="2892" spans="6:6">
      <c r="F2892" s="33"/>
    </row>
    <row r="2893" spans="6:6">
      <c r="F2893" s="33"/>
    </row>
    <row r="2894" spans="6:6">
      <c r="F2894" s="33"/>
    </row>
    <row r="2895" spans="6:6">
      <c r="F2895" s="33"/>
    </row>
    <row r="2896" spans="6:6">
      <c r="F2896" s="33"/>
    </row>
    <row r="2897" spans="6:6">
      <c r="F2897" s="33"/>
    </row>
    <row r="2898" spans="6:6">
      <c r="F2898" s="33"/>
    </row>
    <row r="2899" spans="6:6">
      <c r="F2899" s="33"/>
    </row>
    <row r="2900" spans="6:6">
      <c r="F2900" s="33"/>
    </row>
    <row r="2901" spans="6:6">
      <c r="F2901" s="33"/>
    </row>
    <row r="2902" spans="6:6">
      <c r="F2902" s="33"/>
    </row>
    <row r="2903" spans="6:6">
      <c r="F2903" s="33"/>
    </row>
    <row r="2904" spans="6:6">
      <c r="F2904" s="33"/>
    </row>
    <row r="2905" spans="6:6">
      <c r="F2905" s="33"/>
    </row>
    <row r="2906" spans="6:6">
      <c r="F2906" s="33"/>
    </row>
    <row r="2907" spans="6:6">
      <c r="F2907" s="33"/>
    </row>
    <row r="2908" spans="6:6">
      <c r="F2908" s="33"/>
    </row>
    <row r="2909" spans="6:6">
      <c r="F2909" s="33"/>
    </row>
    <row r="2910" spans="6:6">
      <c r="F2910" s="33"/>
    </row>
    <row r="2911" spans="6:6">
      <c r="F2911" s="33"/>
    </row>
    <row r="2912" spans="6:6">
      <c r="F2912" s="33"/>
    </row>
    <row r="2913" spans="6:6">
      <c r="F2913" s="33"/>
    </row>
    <row r="2914" spans="6:6">
      <c r="F2914" s="33"/>
    </row>
    <row r="2915" spans="6:6">
      <c r="F2915" s="33"/>
    </row>
    <row r="2916" spans="6:6">
      <c r="F2916" s="33"/>
    </row>
    <row r="2917" spans="6:6">
      <c r="F2917" s="33"/>
    </row>
    <row r="2918" spans="6:6">
      <c r="F2918" s="33"/>
    </row>
    <row r="2919" spans="6:6">
      <c r="F2919" s="33"/>
    </row>
    <row r="2920" spans="6:6">
      <c r="F2920" s="33"/>
    </row>
    <row r="2921" spans="6:6">
      <c r="F2921" s="33"/>
    </row>
    <row r="2922" spans="6:6">
      <c r="F2922" s="33"/>
    </row>
    <row r="2923" spans="6:6">
      <c r="F2923" s="33"/>
    </row>
    <row r="2924" spans="6:6">
      <c r="F2924" s="33"/>
    </row>
    <row r="2925" spans="6:6">
      <c r="F2925" s="33"/>
    </row>
    <row r="2926" spans="6:6">
      <c r="F2926" s="33"/>
    </row>
    <row r="2927" spans="6:6">
      <c r="F2927" s="33"/>
    </row>
    <row r="2928" spans="6:6">
      <c r="F2928" s="33"/>
    </row>
    <row r="2929" spans="6:6">
      <c r="F2929" s="33"/>
    </row>
    <row r="2930" spans="6:6">
      <c r="F2930" s="33"/>
    </row>
    <row r="2931" spans="6:6">
      <c r="F2931" s="33"/>
    </row>
    <row r="2932" spans="6:6">
      <c r="F2932" s="33"/>
    </row>
    <row r="2933" spans="6:6">
      <c r="F2933" s="33"/>
    </row>
    <row r="2934" spans="6:6">
      <c r="F2934" s="33"/>
    </row>
    <row r="2935" spans="6:6">
      <c r="F2935" s="33"/>
    </row>
    <row r="2936" spans="6:6">
      <c r="F2936" s="33"/>
    </row>
    <row r="2937" spans="6:6">
      <c r="F2937" s="33"/>
    </row>
    <row r="2938" spans="6:6">
      <c r="F2938" s="33"/>
    </row>
    <row r="2939" spans="6:6">
      <c r="F2939" s="33"/>
    </row>
    <row r="2940" spans="6:6">
      <c r="F2940" s="33"/>
    </row>
    <row r="2941" spans="6:6">
      <c r="F2941" s="33"/>
    </row>
    <row r="2942" spans="6:6">
      <c r="F2942" s="33"/>
    </row>
    <row r="2943" spans="6:6">
      <c r="F2943" s="33"/>
    </row>
    <row r="2944" spans="6:6">
      <c r="F2944" s="33"/>
    </row>
    <row r="2945" spans="6:6">
      <c r="F2945" s="33"/>
    </row>
    <row r="2946" spans="6:6">
      <c r="F2946" s="33"/>
    </row>
    <row r="2947" spans="6:6">
      <c r="F2947" s="33"/>
    </row>
    <row r="2948" spans="6:6">
      <c r="F2948" s="33"/>
    </row>
    <row r="2949" spans="6:6">
      <c r="F2949" s="33"/>
    </row>
    <row r="2950" spans="6:6">
      <c r="F2950" s="33"/>
    </row>
    <row r="2951" spans="6:6">
      <c r="F2951" s="33"/>
    </row>
    <row r="2952" spans="6:6">
      <c r="F2952" s="33"/>
    </row>
    <row r="2953" spans="6:6">
      <c r="F2953" s="33"/>
    </row>
    <row r="2954" spans="6:6">
      <c r="F2954" s="33"/>
    </row>
    <row r="2955" spans="6:6">
      <c r="F2955" s="33"/>
    </row>
    <row r="2956" spans="6:6">
      <c r="F2956" s="33"/>
    </row>
    <row r="2957" spans="6:6">
      <c r="F2957" s="33"/>
    </row>
    <row r="2958" spans="6:6">
      <c r="F2958" s="33"/>
    </row>
    <row r="2959" spans="6:6">
      <c r="F2959" s="33"/>
    </row>
    <row r="2960" spans="6:6">
      <c r="F2960" s="33"/>
    </row>
    <row r="2961" spans="6:6">
      <c r="F2961" s="33"/>
    </row>
    <row r="2962" spans="6:6">
      <c r="F2962" s="33"/>
    </row>
    <row r="2963" spans="6:6">
      <c r="F2963" s="33"/>
    </row>
    <row r="2964" spans="6:6">
      <c r="F2964" s="33"/>
    </row>
    <row r="2965" spans="6:6">
      <c r="F2965" s="33"/>
    </row>
    <row r="2966" spans="6:6">
      <c r="F2966" s="33"/>
    </row>
    <row r="2967" spans="6:6">
      <c r="F2967" s="33"/>
    </row>
    <row r="2968" spans="6:6">
      <c r="F2968" s="33"/>
    </row>
    <row r="2969" spans="6:6">
      <c r="F2969" s="33"/>
    </row>
    <row r="2970" spans="6:6">
      <c r="F2970" s="33"/>
    </row>
    <row r="2971" spans="6:6">
      <c r="F2971" s="33"/>
    </row>
    <row r="2972" spans="6:6">
      <c r="F2972" s="33"/>
    </row>
    <row r="2973" spans="6:6">
      <c r="F2973" s="33"/>
    </row>
    <row r="2974" spans="6:6">
      <c r="F2974" s="33"/>
    </row>
    <row r="2975" spans="6:6">
      <c r="F2975" s="33"/>
    </row>
    <row r="2976" spans="6:6">
      <c r="F2976" s="33"/>
    </row>
    <row r="2977" spans="6:6">
      <c r="F2977" s="33"/>
    </row>
    <row r="2978" spans="6:6">
      <c r="F2978" s="33"/>
    </row>
    <row r="2979" spans="6:6">
      <c r="F2979" s="33"/>
    </row>
    <row r="2980" spans="6:6">
      <c r="F2980" s="33"/>
    </row>
    <row r="2981" spans="6:6">
      <c r="F2981" s="33"/>
    </row>
    <row r="2982" spans="6:6">
      <c r="F2982" s="33"/>
    </row>
    <row r="2983" spans="6:6">
      <c r="F2983" s="33"/>
    </row>
    <row r="2984" spans="6:6">
      <c r="F2984" s="33"/>
    </row>
    <row r="2985" spans="6:6">
      <c r="F2985" s="33"/>
    </row>
    <row r="2986" spans="6:6">
      <c r="F2986" s="33"/>
    </row>
    <row r="2987" spans="6:6">
      <c r="F2987" s="33"/>
    </row>
    <row r="2988" spans="6:6">
      <c r="F2988" s="33"/>
    </row>
    <row r="2989" spans="6:6">
      <c r="F2989" s="33"/>
    </row>
    <row r="2990" spans="6:6">
      <c r="F2990" s="33"/>
    </row>
    <row r="2991" spans="6:6">
      <c r="F2991" s="33"/>
    </row>
    <row r="2992" spans="6:6">
      <c r="F2992" s="33"/>
    </row>
    <row r="2993" spans="6:6">
      <c r="F2993" s="33"/>
    </row>
    <row r="2994" spans="6:6">
      <c r="F2994" s="33"/>
    </row>
    <row r="2995" spans="6:6">
      <c r="F2995" s="33"/>
    </row>
    <row r="2996" spans="6:6">
      <c r="F2996" s="33"/>
    </row>
    <row r="2997" spans="6:6">
      <c r="F2997" s="33"/>
    </row>
    <row r="2998" spans="6:6">
      <c r="F2998" s="33"/>
    </row>
    <row r="2999" spans="6:6">
      <c r="F2999" s="33"/>
    </row>
    <row r="3000" spans="6:6">
      <c r="F3000" s="33"/>
    </row>
    <row r="3001" spans="6:6">
      <c r="F3001" s="33"/>
    </row>
    <row r="3002" spans="6:6">
      <c r="F3002" s="33"/>
    </row>
    <row r="3003" spans="6:6">
      <c r="F3003" s="33"/>
    </row>
    <row r="3004" spans="6:6">
      <c r="F3004" s="33"/>
    </row>
    <row r="3005" spans="6:6">
      <c r="F3005" s="33"/>
    </row>
    <row r="3006" spans="6:6">
      <c r="F3006" s="33"/>
    </row>
    <row r="3007" spans="6:6">
      <c r="F3007" s="33"/>
    </row>
    <row r="3008" spans="6:6">
      <c r="F3008" s="33"/>
    </row>
    <row r="3009" spans="6:6">
      <c r="F3009" s="33"/>
    </row>
    <row r="3010" spans="6:6">
      <c r="F3010" s="33"/>
    </row>
    <row r="3011" spans="6:6">
      <c r="F3011" s="33"/>
    </row>
    <row r="3012" spans="6:6">
      <c r="F3012" s="33"/>
    </row>
    <row r="3013" spans="6:6">
      <c r="F3013" s="33"/>
    </row>
    <row r="3014" spans="6:6">
      <c r="F3014" s="33"/>
    </row>
    <row r="3015" spans="6:6">
      <c r="F3015" s="33"/>
    </row>
    <row r="3016" spans="6:6">
      <c r="F3016" s="33"/>
    </row>
    <row r="3017" spans="6:6">
      <c r="F3017" s="33"/>
    </row>
    <row r="3018" spans="6:6">
      <c r="F3018" s="33"/>
    </row>
    <row r="3019" spans="6:6">
      <c r="F3019" s="33"/>
    </row>
    <row r="3020" spans="6:6">
      <c r="F3020" s="33"/>
    </row>
    <row r="3021" spans="6:6">
      <c r="F3021" s="33"/>
    </row>
    <row r="3022" spans="6:6">
      <c r="F3022" s="33"/>
    </row>
    <row r="3023" spans="6:6">
      <c r="F3023" s="33"/>
    </row>
    <row r="3024" spans="6:6">
      <c r="F3024" s="33"/>
    </row>
    <row r="3025" spans="6:6">
      <c r="F3025" s="33"/>
    </row>
    <row r="3026" spans="6:6">
      <c r="F3026" s="33"/>
    </row>
    <row r="3027" spans="6:6">
      <c r="F3027" s="33"/>
    </row>
    <row r="3028" spans="6:6">
      <c r="F3028" s="33"/>
    </row>
    <row r="3029" spans="6:6">
      <c r="F3029" s="33"/>
    </row>
    <row r="3030" spans="6:6">
      <c r="F3030" s="33"/>
    </row>
    <row r="3031" spans="6:6">
      <c r="F3031" s="33"/>
    </row>
    <row r="3032" spans="6:6">
      <c r="F3032" s="33"/>
    </row>
    <row r="3033" spans="6:6">
      <c r="F3033" s="33"/>
    </row>
    <row r="3034" spans="6:6">
      <c r="F3034" s="33"/>
    </row>
    <row r="3035" spans="6:6">
      <c r="F3035" s="33"/>
    </row>
    <row r="3036" spans="6:6">
      <c r="F3036" s="33"/>
    </row>
    <row r="3037" spans="6:6">
      <c r="F3037" s="33"/>
    </row>
    <row r="3038" spans="6:6">
      <c r="F3038" s="33"/>
    </row>
    <row r="3039" spans="6:6">
      <c r="F3039" s="33"/>
    </row>
    <row r="3040" spans="6:6">
      <c r="F3040" s="33"/>
    </row>
    <row r="3041" spans="6:6">
      <c r="F3041" s="33"/>
    </row>
    <row r="3042" spans="6:6">
      <c r="F3042" s="33"/>
    </row>
    <row r="3043" spans="6:6">
      <c r="F3043" s="33"/>
    </row>
    <row r="3044" spans="6:6">
      <c r="F3044" s="33"/>
    </row>
    <row r="3045" spans="6:6">
      <c r="F3045" s="33"/>
    </row>
    <row r="3046" spans="6:6">
      <c r="F3046" s="33"/>
    </row>
    <row r="3047" spans="6:6">
      <c r="F3047" s="33"/>
    </row>
    <row r="3048" spans="6:6">
      <c r="F3048" s="33"/>
    </row>
    <row r="3049" spans="6:6">
      <c r="F3049" s="33"/>
    </row>
    <row r="3050" spans="6:6">
      <c r="F3050" s="33"/>
    </row>
    <row r="3051" spans="6:6">
      <c r="F3051" s="33"/>
    </row>
    <row r="3052" spans="6:6">
      <c r="F3052" s="33"/>
    </row>
    <row r="3053" spans="6:6">
      <c r="F3053" s="33"/>
    </row>
    <row r="3054" spans="6:6">
      <c r="F3054" s="33"/>
    </row>
    <row r="3055" spans="6:6">
      <c r="F3055" s="33"/>
    </row>
    <row r="3056" spans="6:6">
      <c r="F3056" s="33"/>
    </row>
    <row r="3057" spans="6:6">
      <c r="F3057" s="33"/>
    </row>
    <row r="3058" spans="6:6">
      <c r="F3058" s="33"/>
    </row>
    <row r="3059" spans="6:6">
      <c r="F3059" s="33"/>
    </row>
    <row r="3060" spans="6:6">
      <c r="F3060" s="33"/>
    </row>
    <row r="3061" spans="6:6">
      <c r="F3061" s="33"/>
    </row>
    <row r="3062" spans="6:6">
      <c r="F3062" s="33"/>
    </row>
    <row r="3063" spans="6:6">
      <c r="F3063" s="33"/>
    </row>
    <row r="3064" spans="6:6">
      <c r="F3064" s="33"/>
    </row>
    <row r="3065" spans="6:6">
      <c r="F3065" s="33"/>
    </row>
    <row r="3066" spans="6:6">
      <c r="F3066" s="33"/>
    </row>
    <row r="3067" spans="6:6">
      <c r="F3067" s="33"/>
    </row>
    <row r="3068" spans="6:6">
      <c r="F3068" s="33"/>
    </row>
    <row r="3069" spans="6:6">
      <c r="F3069" s="33"/>
    </row>
    <row r="3070" spans="6:6">
      <c r="F3070" s="33"/>
    </row>
    <row r="3071" spans="6:6">
      <c r="F3071" s="33"/>
    </row>
    <row r="3072" spans="6:6">
      <c r="F3072" s="33"/>
    </row>
    <row r="3073" spans="6:6">
      <c r="F3073" s="33"/>
    </row>
    <row r="3074" spans="6:6">
      <c r="F3074" s="33"/>
    </row>
    <row r="3075" spans="6:6">
      <c r="F3075" s="33"/>
    </row>
    <row r="3076" spans="6:6">
      <c r="F3076" s="33"/>
    </row>
    <row r="3077" spans="6:6">
      <c r="F3077" s="33"/>
    </row>
    <row r="3078" spans="6:6">
      <c r="F3078" s="33"/>
    </row>
    <row r="3079" spans="6:6">
      <c r="F3079" s="33"/>
    </row>
    <row r="3080" spans="6:6">
      <c r="F3080" s="33"/>
    </row>
    <row r="3081" spans="6:6">
      <c r="F3081" s="33"/>
    </row>
    <row r="3082" spans="6:6">
      <c r="F3082" s="33"/>
    </row>
    <row r="3083" spans="6:6">
      <c r="F3083" s="33"/>
    </row>
    <row r="3084" spans="6:6">
      <c r="F3084" s="33"/>
    </row>
    <row r="3085" spans="6:6">
      <c r="F3085" s="33"/>
    </row>
    <row r="3086" spans="6:6">
      <c r="F3086" s="33"/>
    </row>
    <row r="3087" spans="6:6">
      <c r="F3087" s="33"/>
    </row>
    <row r="3088" spans="6:6">
      <c r="F3088" s="33"/>
    </row>
    <row r="3089" spans="6:6">
      <c r="F3089" s="33"/>
    </row>
    <row r="3090" spans="6:6">
      <c r="F3090" s="33"/>
    </row>
    <row r="3091" spans="6:6">
      <c r="F3091" s="33"/>
    </row>
    <row r="3092" spans="6:6">
      <c r="F3092" s="33"/>
    </row>
    <row r="3093" spans="6:6">
      <c r="F3093" s="33"/>
    </row>
    <row r="3094" spans="6:6">
      <c r="F3094" s="33"/>
    </row>
    <row r="3095" spans="6:6">
      <c r="F3095" s="33"/>
    </row>
    <row r="3096" spans="6:6">
      <c r="F3096" s="33"/>
    </row>
    <row r="3097" spans="6:6">
      <c r="F3097" s="33"/>
    </row>
    <row r="3098" spans="6:6">
      <c r="F3098" s="33"/>
    </row>
    <row r="3099" spans="6:6">
      <c r="F3099" s="33"/>
    </row>
    <row r="3100" spans="6:6">
      <c r="F3100" s="33"/>
    </row>
    <row r="3101" spans="6:6">
      <c r="F3101" s="33"/>
    </row>
    <row r="3102" spans="6:6">
      <c r="F3102" s="33"/>
    </row>
    <row r="3103" spans="6:6">
      <c r="F3103" s="33"/>
    </row>
    <row r="3104" spans="6:6">
      <c r="F3104" s="33"/>
    </row>
    <row r="3105" spans="6:6">
      <c r="F3105" s="33"/>
    </row>
    <row r="3106" spans="6:6">
      <c r="F3106" s="33"/>
    </row>
    <row r="3107" spans="6:6">
      <c r="F3107" s="33"/>
    </row>
    <row r="3108" spans="6:6">
      <c r="F3108" s="33"/>
    </row>
    <row r="3109" spans="6:6">
      <c r="F3109" s="33"/>
    </row>
    <row r="3110" spans="6:6">
      <c r="F3110" s="33"/>
    </row>
    <row r="3111" spans="6:6">
      <c r="F3111" s="33"/>
    </row>
    <row r="3112" spans="6:6">
      <c r="F3112" s="33"/>
    </row>
    <row r="3113" spans="6:6">
      <c r="F3113" s="33"/>
    </row>
    <row r="3114" spans="6:6">
      <c r="F3114" s="33"/>
    </row>
    <row r="3115" spans="6:6">
      <c r="F3115" s="33"/>
    </row>
    <row r="3116" spans="6:6">
      <c r="F3116" s="33"/>
    </row>
    <row r="3117" spans="6:6">
      <c r="F3117" s="33"/>
    </row>
    <row r="3118" spans="6:6">
      <c r="F3118" s="33"/>
    </row>
    <row r="3119" spans="6:6">
      <c r="F3119" s="33"/>
    </row>
    <row r="3120" spans="6:6">
      <c r="F3120" s="33"/>
    </row>
    <row r="3121" spans="6:6">
      <c r="F3121" s="33"/>
    </row>
    <row r="3122" spans="6:6">
      <c r="F3122" s="33"/>
    </row>
    <row r="3123" spans="6:6">
      <c r="F3123" s="33"/>
    </row>
    <row r="3124" spans="6:6">
      <c r="F3124" s="33"/>
    </row>
    <row r="3125" spans="6:6">
      <c r="F3125" s="33"/>
    </row>
    <row r="3126" spans="6:6">
      <c r="F3126" s="33"/>
    </row>
    <row r="3127" spans="6:6">
      <c r="F3127" s="33"/>
    </row>
    <row r="3128" spans="6:6">
      <c r="F3128" s="33"/>
    </row>
    <row r="3129" spans="6:6">
      <c r="F3129" s="33"/>
    </row>
    <row r="3130" spans="6:6">
      <c r="F3130" s="33"/>
    </row>
    <row r="3131" spans="6:6">
      <c r="F3131" s="33"/>
    </row>
    <row r="3132" spans="6:6">
      <c r="F3132" s="33"/>
    </row>
    <row r="3133" spans="6:6">
      <c r="F3133" s="33"/>
    </row>
    <row r="3134" spans="6:6">
      <c r="F3134" s="33"/>
    </row>
    <row r="3135" spans="6:6">
      <c r="F3135" s="33"/>
    </row>
    <row r="3136" spans="6:6">
      <c r="F3136" s="33"/>
    </row>
    <row r="3137" spans="6:6">
      <c r="F3137" s="33"/>
    </row>
    <row r="3138" spans="6:6">
      <c r="F3138" s="33"/>
    </row>
    <row r="3139" spans="6:6">
      <c r="F3139" s="33"/>
    </row>
    <row r="3140" spans="6:6">
      <c r="F3140" s="33"/>
    </row>
    <row r="3141" spans="6:6">
      <c r="F3141" s="33"/>
    </row>
    <row r="3142" spans="6:6">
      <c r="F3142" s="33"/>
    </row>
    <row r="3143" spans="6:6">
      <c r="F3143" s="33"/>
    </row>
    <row r="3144" spans="6:6">
      <c r="F3144" s="33"/>
    </row>
    <row r="3145" spans="6:6">
      <c r="F3145" s="33"/>
    </row>
    <row r="3146" spans="6:6">
      <c r="F3146" s="33"/>
    </row>
    <row r="3147" spans="6:6">
      <c r="F3147" s="33"/>
    </row>
    <row r="3148" spans="6:6">
      <c r="F3148" s="33"/>
    </row>
    <row r="3149" spans="6:6">
      <c r="F3149" s="33"/>
    </row>
    <row r="3150" spans="6:6">
      <c r="F3150" s="33"/>
    </row>
    <row r="3151" spans="6:6">
      <c r="F3151" s="33"/>
    </row>
    <row r="3152" spans="6:6">
      <c r="F3152" s="33"/>
    </row>
    <row r="3153" spans="6:6">
      <c r="F3153" s="33"/>
    </row>
    <row r="3154" spans="6:6">
      <c r="F3154" s="33"/>
    </row>
    <row r="3155" spans="6:6">
      <c r="F3155" s="33"/>
    </row>
    <row r="3156" spans="6:6">
      <c r="F3156" s="33"/>
    </row>
    <row r="3157" spans="6:6">
      <c r="F3157" s="33"/>
    </row>
    <row r="3158" spans="6:6">
      <c r="F3158" s="33"/>
    </row>
    <row r="3159" spans="6:6">
      <c r="F3159" s="33"/>
    </row>
    <row r="3160" spans="6:6">
      <c r="F3160" s="33"/>
    </row>
    <row r="3161" spans="6:6">
      <c r="F3161" s="33"/>
    </row>
    <row r="3162" spans="6:6">
      <c r="F3162" s="33"/>
    </row>
    <row r="3163" spans="6:6">
      <c r="F3163" s="33"/>
    </row>
    <row r="3164" spans="6:6">
      <c r="F3164" s="33"/>
    </row>
    <row r="3165" spans="6:6">
      <c r="F3165" s="33"/>
    </row>
    <row r="3166" spans="6:6">
      <c r="F3166" s="33"/>
    </row>
    <row r="3167" spans="6:6">
      <c r="F3167" s="33"/>
    </row>
    <row r="3168" spans="6:6">
      <c r="F3168" s="33"/>
    </row>
    <row r="3169" spans="6:6">
      <c r="F3169" s="33"/>
    </row>
    <row r="3170" spans="6:6">
      <c r="F3170" s="33"/>
    </row>
    <row r="3171" spans="6:6">
      <c r="F3171" s="33"/>
    </row>
    <row r="3172" spans="6:6">
      <c r="F3172" s="33"/>
    </row>
    <row r="3173" spans="6:6">
      <c r="F3173" s="33"/>
    </row>
    <row r="3174" spans="6:6">
      <c r="F3174" s="33"/>
    </row>
    <row r="3175" spans="6:6">
      <c r="F3175" s="33"/>
    </row>
    <row r="3176" spans="6:6">
      <c r="F3176" s="33"/>
    </row>
    <row r="3177" spans="6:6">
      <c r="F3177" s="33"/>
    </row>
    <row r="3178" spans="6:6">
      <c r="F3178" s="33"/>
    </row>
    <row r="3179" spans="6:6">
      <c r="F3179" s="33"/>
    </row>
    <row r="3180" spans="6:6">
      <c r="F3180" s="33"/>
    </row>
    <row r="3181" spans="6:6">
      <c r="F3181" s="33"/>
    </row>
    <row r="3182" spans="6:6">
      <c r="F3182" s="33"/>
    </row>
    <row r="3183" spans="6:6">
      <c r="F3183" s="33"/>
    </row>
    <row r="3184" spans="6:6">
      <c r="F3184" s="33"/>
    </row>
    <row r="3185" spans="6:6">
      <c r="F3185" s="33"/>
    </row>
    <row r="3186" spans="6:6">
      <c r="F3186" s="33"/>
    </row>
    <row r="3187" spans="6:6">
      <c r="F3187" s="33"/>
    </row>
    <row r="3188" spans="6:6">
      <c r="F3188" s="33"/>
    </row>
    <row r="3189" spans="6:6">
      <c r="F3189" s="33"/>
    </row>
    <row r="3190" spans="6:6">
      <c r="F3190" s="33"/>
    </row>
    <row r="3191" spans="6:6">
      <c r="F3191" s="33"/>
    </row>
    <row r="3192" spans="6:6">
      <c r="F3192" s="33"/>
    </row>
    <row r="3193" spans="6:6">
      <c r="F3193" s="33"/>
    </row>
    <row r="3194" spans="6:6">
      <c r="F3194" s="33"/>
    </row>
    <row r="3195" spans="6:6">
      <c r="F3195" s="33"/>
    </row>
    <row r="3196" spans="6:6">
      <c r="F3196" s="33"/>
    </row>
    <row r="3197" spans="6:6">
      <c r="F3197" s="33"/>
    </row>
    <row r="3198" spans="6:6">
      <c r="F3198" s="33"/>
    </row>
    <row r="3199" spans="6:6">
      <c r="F3199" s="33"/>
    </row>
    <row r="3200" spans="6:6">
      <c r="F3200" s="33"/>
    </row>
    <row r="3201" spans="6:6">
      <c r="F3201" s="33"/>
    </row>
    <row r="3202" spans="6:6">
      <c r="F3202" s="33"/>
    </row>
    <row r="3203" spans="6:6">
      <c r="F3203" s="33"/>
    </row>
    <row r="3204" spans="6:6">
      <c r="F3204" s="33"/>
    </row>
    <row r="3205" spans="6:6">
      <c r="F3205" s="33"/>
    </row>
    <row r="3206" spans="6:6">
      <c r="F3206" s="33"/>
    </row>
    <row r="3207" spans="6:6">
      <c r="F3207" s="33"/>
    </row>
    <row r="3208" spans="6:6">
      <c r="F3208" s="33"/>
    </row>
    <row r="3209" spans="6:6">
      <c r="F3209" s="33"/>
    </row>
    <row r="3210" spans="6:6">
      <c r="F3210" s="33"/>
    </row>
    <row r="3211" spans="6:6">
      <c r="F3211" s="33"/>
    </row>
    <row r="3212" spans="6:6">
      <c r="F3212" s="33"/>
    </row>
    <row r="3213" spans="6:6">
      <c r="F3213" s="33"/>
    </row>
    <row r="3214" spans="6:6">
      <c r="F3214" s="33"/>
    </row>
    <row r="3215" spans="6:6">
      <c r="F3215" s="33"/>
    </row>
    <row r="3216" spans="6:6">
      <c r="F3216" s="33"/>
    </row>
    <row r="3217" spans="6:6">
      <c r="F3217" s="33"/>
    </row>
    <row r="3218" spans="6:6">
      <c r="F3218" s="33"/>
    </row>
    <row r="3219" spans="6:6">
      <c r="F3219" s="33"/>
    </row>
    <row r="3220" spans="6:6">
      <c r="F3220" s="33"/>
    </row>
    <row r="3221" spans="6:6">
      <c r="F3221" s="33"/>
    </row>
    <row r="3222" spans="6:6">
      <c r="F3222" s="33"/>
    </row>
    <row r="3223" spans="6:6">
      <c r="F3223" s="33"/>
    </row>
    <row r="3224" spans="6:6">
      <c r="F3224" s="33"/>
    </row>
    <row r="3225" spans="6:6">
      <c r="F3225" s="33"/>
    </row>
    <row r="3226" spans="6:6">
      <c r="F3226" s="33"/>
    </row>
    <row r="3227" spans="6:6">
      <c r="F3227" s="33"/>
    </row>
    <row r="3228" spans="6:6">
      <c r="F3228" s="33"/>
    </row>
    <row r="3229" spans="6:6">
      <c r="F3229" s="33"/>
    </row>
    <row r="3230" spans="6:6">
      <c r="F3230" s="33"/>
    </row>
    <row r="3231" spans="6:6">
      <c r="F3231" s="33"/>
    </row>
    <row r="3232" spans="6:6">
      <c r="F3232" s="33"/>
    </row>
    <row r="3233" spans="6:6">
      <c r="F3233" s="33"/>
    </row>
    <row r="3234" spans="6:6">
      <c r="F3234" s="33"/>
    </row>
    <row r="3235" spans="6:6">
      <c r="F3235" s="33"/>
    </row>
    <row r="3236" spans="6:6">
      <c r="F3236" s="33"/>
    </row>
    <row r="3237" spans="6:6">
      <c r="F3237" s="33"/>
    </row>
    <row r="3238" spans="6:6">
      <c r="F3238" s="33"/>
    </row>
    <row r="3239" spans="6:6">
      <c r="F3239" s="33"/>
    </row>
    <row r="3240" spans="6:6">
      <c r="F3240" s="33"/>
    </row>
    <row r="3241" spans="6:6">
      <c r="F3241" s="33"/>
    </row>
    <row r="3242" spans="6:6">
      <c r="F3242" s="33"/>
    </row>
    <row r="3243" spans="6:6">
      <c r="F3243" s="33"/>
    </row>
    <row r="3244" spans="6:6">
      <c r="F3244" s="33"/>
    </row>
    <row r="3245" spans="6:6">
      <c r="F3245" s="33"/>
    </row>
    <row r="3246" spans="6:6">
      <c r="F3246" s="33"/>
    </row>
    <row r="3247" spans="6:6">
      <c r="F3247" s="33"/>
    </row>
    <row r="3248" spans="6:6">
      <c r="F3248" s="33"/>
    </row>
    <row r="3249" spans="6:6">
      <c r="F3249" s="33"/>
    </row>
    <row r="3250" spans="6:6">
      <c r="F3250" s="33"/>
    </row>
    <row r="3251" spans="6:6">
      <c r="F3251" s="33"/>
    </row>
    <row r="3252" spans="6:6">
      <c r="F3252" s="33"/>
    </row>
    <row r="3253" spans="6:6">
      <c r="F3253" s="33"/>
    </row>
    <row r="3254" spans="6:6">
      <c r="F3254" s="33"/>
    </row>
    <row r="3255" spans="6:6">
      <c r="F3255" s="33"/>
    </row>
    <row r="3256" spans="6:6">
      <c r="F3256" s="33"/>
    </row>
    <row r="3257" spans="6:6">
      <c r="F3257" s="33"/>
    </row>
    <row r="3258" spans="6:6">
      <c r="F3258" s="33"/>
    </row>
    <row r="3259" spans="6:6">
      <c r="F3259" s="33"/>
    </row>
    <row r="3260" spans="6:6">
      <c r="F3260" s="33"/>
    </row>
    <row r="3261" spans="6:6">
      <c r="F3261" s="33"/>
    </row>
    <row r="3262" spans="6:6">
      <c r="F3262" s="33"/>
    </row>
    <row r="3263" spans="6:6">
      <c r="F3263" s="33"/>
    </row>
    <row r="3264" spans="6:6">
      <c r="F3264" s="33"/>
    </row>
    <row r="3265" spans="6:6">
      <c r="F3265" s="33"/>
    </row>
    <row r="3266" spans="6:6">
      <c r="F3266" s="33"/>
    </row>
    <row r="3267" spans="6:6">
      <c r="F3267" s="33"/>
    </row>
    <row r="3268" spans="6:6">
      <c r="F3268" s="33"/>
    </row>
    <row r="3269" spans="6:6">
      <c r="F3269" s="33"/>
    </row>
    <row r="3270" spans="6:6">
      <c r="F3270" s="33"/>
    </row>
    <row r="3271" spans="6:6">
      <c r="F3271" s="33"/>
    </row>
    <row r="3272" spans="6:6">
      <c r="F3272" s="33"/>
    </row>
    <row r="3273" spans="6:6">
      <c r="F3273" s="33"/>
    </row>
    <row r="3274" spans="6:6">
      <c r="F3274" s="33"/>
    </row>
    <row r="3275" spans="6:6">
      <c r="F3275" s="33"/>
    </row>
    <row r="3276" spans="6:6">
      <c r="F3276" s="33"/>
    </row>
    <row r="3277" spans="6:6">
      <c r="F3277" s="33"/>
    </row>
    <row r="3278" spans="6:6">
      <c r="F3278" s="33"/>
    </row>
    <row r="3279" spans="6:6">
      <c r="F3279" s="33"/>
    </row>
    <row r="3280" spans="6:6">
      <c r="F3280" s="33"/>
    </row>
    <row r="3281" spans="6:6">
      <c r="F3281" s="33"/>
    </row>
    <row r="3282" spans="6:6">
      <c r="F3282" s="33"/>
    </row>
    <row r="3283" spans="6:6">
      <c r="F3283" s="33"/>
    </row>
    <row r="3284" spans="6:6">
      <c r="F3284" s="33"/>
    </row>
    <row r="3285" spans="6:6">
      <c r="F3285" s="33"/>
    </row>
    <row r="3286" spans="6:6">
      <c r="F3286" s="33"/>
    </row>
    <row r="3287" spans="6:6">
      <c r="F3287" s="33"/>
    </row>
    <row r="3288" spans="6:6">
      <c r="F3288" s="33"/>
    </row>
    <row r="3289" spans="6:6">
      <c r="F3289" s="33"/>
    </row>
    <row r="3290" spans="6:6">
      <c r="F3290" s="33"/>
    </row>
    <row r="3291" spans="6:6">
      <c r="F3291" s="33"/>
    </row>
    <row r="3292" spans="6:6">
      <c r="F3292" s="33"/>
    </row>
    <row r="3293" spans="6:6">
      <c r="F3293" s="33"/>
    </row>
    <row r="3294" spans="6:6">
      <c r="F3294" s="33"/>
    </row>
    <row r="3295" spans="6:6">
      <c r="F3295" s="33"/>
    </row>
    <row r="3296" spans="6:6">
      <c r="F3296" s="33"/>
    </row>
    <row r="3297" spans="6:6">
      <c r="F3297" s="33"/>
    </row>
    <row r="3298" spans="6:6">
      <c r="F3298" s="33"/>
    </row>
    <row r="3299" spans="6:6">
      <c r="F3299" s="33"/>
    </row>
    <row r="3300" spans="6:6">
      <c r="F3300" s="33"/>
    </row>
    <row r="3301" spans="6:6">
      <c r="F3301" s="33"/>
    </row>
    <row r="3302" spans="6:6">
      <c r="F3302" s="33"/>
    </row>
    <row r="3303" spans="6:6">
      <c r="F3303" s="33"/>
    </row>
    <row r="3304" spans="6:6">
      <c r="F3304" s="33"/>
    </row>
    <row r="3305" spans="6:6">
      <c r="F3305" s="33"/>
    </row>
    <row r="3306" spans="6:6">
      <c r="F3306" s="33"/>
    </row>
    <row r="3307" spans="6:6">
      <c r="F3307" s="33"/>
    </row>
    <row r="3308" spans="6:6">
      <c r="F3308" s="33"/>
    </row>
    <row r="3309" spans="6:6">
      <c r="F3309" s="33"/>
    </row>
    <row r="3310" spans="6:6">
      <c r="F3310" s="33"/>
    </row>
    <row r="3311" spans="6:6">
      <c r="F3311" s="33"/>
    </row>
    <row r="3312" spans="6:6">
      <c r="F3312" s="33"/>
    </row>
    <row r="3313" spans="6:6">
      <c r="F3313" s="33"/>
    </row>
    <row r="3314" spans="6:6">
      <c r="F3314" s="33"/>
    </row>
    <row r="3315" spans="6:6">
      <c r="F3315" s="33"/>
    </row>
    <row r="3316" spans="6:6">
      <c r="F3316" s="33"/>
    </row>
    <row r="3317" spans="6:6">
      <c r="F3317" s="33"/>
    </row>
    <row r="3318" spans="6:6">
      <c r="F3318" s="33"/>
    </row>
    <row r="3319" spans="6:6">
      <c r="F3319" s="33"/>
    </row>
    <row r="3320" spans="6:6">
      <c r="F3320" s="33"/>
    </row>
    <row r="3321" spans="6:6">
      <c r="F3321" s="33"/>
    </row>
    <row r="3322" spans="6:6">
      <c r="F3322" s="33"/>
    </row>
    <row r="3323" spans="6:6">
      <c r="F3323" s="33"/>
    </row>
    <row r="3324" spans="6:6">
      <c r="F3324" s="33"/>
    </row>
    <row r="3325" spans="6:6">
      <c r="F3325" s="33"/>
    </row>
    <row r="3326" spans="6:6">
      <c r="F3326" s="33"/>
    </row>
    <row r="3327" spans="6:6">
      <c r="F3327" s="33"/>
    </row>
    <row r="3328" spans="6:6">
      <c r="F3328" s="33"/>
    </row>
    <row r="3329" spans="6:6">
      <c r="F3329" s="33"/>
    </row>
    <row r="3330" spans="6:6">
      <c r="F3330" s="33"/>
    </row>
    <row r="3331" spans="6:6">
      <c r="F3331" s="33"/>
    </row>
    <row r="3332" spans="6:6">
      <c r="F3332" s="33"/>
    </row>
    <row r="3333" spans="6:6">
      <c r="F3333" s="33"/>
    </row>
    <row r="3334" spans="6:6">
      <c r="F3334" s="33"/>
    </row>
    <row r="3335" spans="6:6">
      <c r="F3335" s="33"/>
    </row>
    <row r="3336" spans="6:6">
      <c r="F3336" s="33"/>
    </row>
    <row r="3337" spans="6:6">
      <c r="F3337" s="33"/>
    </row>
    <row r="3338" spans="6:6">
      <c r="F3338" s="33"/>
    </row>
    <row r="3339" spans="6:6">
      <c r="F3339" s="33"/>
    </row>
    <row r="3340" spans="6:6">
      <c r="F3340" s="33"/>
    </row>
    <row r="3341" spans="6:6">
      <c r="F3341" s="33"/>
    </row>
    <row r="3342" spans="6:6">
      <c r="F3342" s="33"/>
    </row>
    <row r="3343" spans="6:6">
      <c r="F3343" s="33"/>
    </row>
    <row r="3344" spans="6:6">
      <c r="F3344" s="33"/>
    </row>
    <row r="3345" spans="6:6">
      <c r="F3345" s="33"/>
    </row>
    <row r="3346" spans="6:6">
      <c r="F3346" s="33"/>
    </row>
    <row r="3347" spans="6:6">
      <c r="F3347" s="33"/>
    </row>
    <row r="3348" spans="6:6">
      <c r="F3348" s="33"/>
    </row>
    <row r="3349" spans="6:6">
      <c r="F3349" s="33"/>
    </row>
    <row r="3350" spans="6:6">
      <c r="F3350" s="33"/>
    </row>
    <row r="3351" spans="6:6">
      <c r="F3351" s="33"/>
    </row>
    <row r="3352" spans="6:6">
      <c r="F3352" s="33"/>
    </row>
    <row r="3353" spans="6:6">
      <c r="F3353" s="33"/>
    </row>
    <row r="3354" spans="6:6">
      <c r="F3354" s="33"/>
    </row>
    <row r="3355" spans="6:6">
      <c r="F3355" s="33"/>
    </row>
    <row r="3356" spans="6:6">
      <c r="F3356" s="33"/>
    </row>
    <row r="3357" spans="6:6">
      <c r="F3357" s="33"/>
    </row>
    <row r="3358" spans="6:6">
      <c r="F3358" s="33"/>
    </row>
    <row r="3359" spans="6:6">
      <c r="F3359" s="33"/>
    </row>
    <row r="3360" spans="6:6">
      <c r="F3360" s="33"/>
    </row>
    <row r="3361" spans="6:6">
      <c r="F3361" s="33"/>
    </row>
    <row r="3362" spans="6:6">
      <c r="F3362" s="33"/>
    </row>
    <row r="3363" spans="6:6">
      <c r="F3363" s="33"/>
    </row>
    <row r="3364" spans="6:6">
      <c r="F3364" s="33"/>
    </row>
    <row r="3365" spans="6:6">
      <c r="F3365" s="33"/>
    </row>
    <row r="3366" spans="6:6">
      <c r="F3366" s="33"/>
    </row>
    <row r="3367" spans="6:6">
      <c r="F3367" s="33"/>
    </row>
    <row r="3368" spans="6:6">
      <c r="F3368" s="33"/>
    </row>
    <row r="3369" spans="6:6">
      <c r="F3369" s="33"/>
    </row>
    <row r="3370" spans="6:6">
      <c r="F3370" s="33"/>
    </row>
    <row r="3371" spans="6:6">
      <c r="F3371" s="33"/>
    </row>
    <row r="3372" spans="6:6">
      <c r="F3372" s="33"/>
    </row>
    <row r="3373" spans="6:6">
      <c r="F3373" s="33"/>
    </row>
    <row r="3374" spans="6:6">
      <c r="F3374" s="33"/>
    </row>
    <row r="3375" spans="6:6">
      <c r="F3375" s="33"/>
    </row>
    <row r="3376" spans="6:6">
      <c r="F3376" s="33"/>
    </row>
    <row r="3377" spans="6:6">
      <c r="F3377" s="33"/>
    </row>
    <row r="3378" spans="6:6">
      <c r="F3378" s="33"/>
    </row>
    <row r="3379" spans="6:6">
      <c r="F3379" s="33"/>
    </row>
    <row r="3380" spans="6:6">
      <c r="F3380" s="33"/>
    </row>
    <row r="3381" spans="6:6">
      <c r="F3381" s="33"/>
    </row>
    <row r="3382" spans="6:6">
      <c r="F3382" s="33"/>
    </row>
    <row r="3383" spans="6:6">
      <c r="F3383" s="33"/>
    </row>
    <row r="3384" spans="6:6">
      <c r="F3384" s="33"/>
    </row>
    <row r="3385" spans="6:6">
      <c r="F3385" s="33"/>
    </row>
    <row r="3386" spans="6:6">
      <c r="F3386" s="33"/>
    </row>
    <row r="3387" spans="6:6">
      <c r="F3387" s="33"/>
    </row>
    <row r="3388" spans="6:6">
      <c r="F3388" s="33"/>
    </row>
    <row r="3389" spans="6:6">
      <c r="F3389" s="33"/>
    </row>
    <row r="3390" spans="6:6">
      <c r="F3390" s="33"/>
    </row>
    <row r="3391" spans="6:6">
      <c r="F3391" s="33"/>
    </row>
    <row r="3392" spans="6:6">
      <c r="F3392" s="33"/>
    </row>
    <row r="3393" spans="6:6">
      <c r="F3393" s="33"/>
    </row>
    <row r="3394" spans="6:6">
      <c r="F3394" s="33"/>
    </row>
    <row r="3395" spans="6:6">
      <c r="F3395" s="33"/>
    </row>
    <row r="3396" spans="6:6">
      <c r="F3396" s="33"/>
    </row>
    <row r="3397" spans="6:6">
      <c r="F3397" s="33"/>
    </row>
    <row r="3398" spans="6:6">
      <c r="F3398" s="33"/>
    </row>
    <row r="3399" spans="6:6">
      <c r="F3399" s="33"/>
    </row>
    <row r="3400" spans="6:6">
      <c r="F3400" s="33"/>
    </row>
    <row r="3401" spans="6:6">
      <c r="F3401" s="33"/>
    </row>
    <row r="3402" spans="6:6">
      <c r="F3402" s="33"/>
    </row>
    <row r="3403" spans="6:6">
      <c r="F3403" s="33"/>
    </row>
    <row r="3404" spans="6:6">
      <c r="F3404" s="33"/>
    </row>
    <row r="3405" spans="6:6">
      <c r="F3405" s="33"/>
    </row>
    <row r="3406" spans="6:6">
      <c r="F3406" s="33"/>
    </row>
    <row r="3407" spans="6:6">
      <c r="F3407" s="33"/>
    </row>
    <row r="3408" spans="6:6">
      <c r="F3408" s="33"/>
    </row>
    <row r="3409" spans="6:6">
      <c r="F3409" s="33"/>
    </row>
    <row r="3410" spans="6:6">
      <c r="F3410" s="33"/>
    </row>
    <row r="3411" spans="6:6">
      <c r="F3411" s="33"/>
    </row>
    <row r="3412" spans="6:6">
      <c r="F3412" s="33"/>
    </row>
    <row r="3413" spans="6:6">
      <c r="F3413" s="33"/>
    </row>
    <row r="3414" spans="6:6">
      <c r="F3414" s="33"/>
    </row>
    <row r="3415" spans="6:6">
      <c r="F3415" s="33"/>
    </row>
    <row r="3416" spans="6:6">
      <c r="F3416" s="33"/>
    </row>
    <row r="3417" spans="6:6">
      <c r="F3417" s="33"/>
    </row>
    <row r="3418" spans="6:6">
      <c r="F3418" s="33"/>
    </row>
    <row r="3419" spans="6:6">
      <c r="F3419" s="33"/>
    </row>
    <row r="3420" spans="6:6">
      <c r="F3420" s="33"/>
    </row>
    <row r="3421" spans="6:6">
      <c r="F3421" s="33"/>
    </row>
    <row r="3422" spans="6:6">
      <c r="F3422" s="33"/>
    </row>
    <row r="3423" spans="6:6">
      <c r="F3423" s="33"/>
    </row>
    <row r="3424" spans="6:6">
      <c r="F3424" s="33"/>
    </row>
    <row r="3425" spans="6:6">
      <c r="F3425" s="33"/>
    </row>
    <row r="3426" spans="6:6">
      <c r="F3426" s="33"/>
    </row>
    <row r="3427" spans="6:6">
      <c r="F3427" s="33"/>
    </row>
    <row r="3428" spans="6:6">
      <c r="F3428" s="33"/>
    </row>
    <row r="3429" spans="6:6">
      <c r="F3429" s="33"/>
    </row>
    <row r="3430" spans="6:6">
      <c r="F3430" s="33"/>
    </row>
    <row r="3431" spans="6:6">
      <c r="F3431" s="33"/>
    </row>
    <row r="3432" spans="6:6">
      <c r="F3432" s="33"/>
    </row>
    <row r="3433" spans="6:6">
      <c r="F3433" s="33"/>
    </row>
    <row r="3434" spans="6:6">
      <c r="F3434" s="33"/>
    </row>
    <row r="3435" spans="6:6">
      <c r="F3435" s="33"/>
    </row>
    <row r="3436" spans="6:6">
      <c r="F3436" s="33"/>
    </row>
    <row r="3437" spans="6:6">
      <c r="F3437" s="33"/>
    </row>
    <row r="3438" spans="6:6">
      <c r="F3438" s="33"/>
    </row>
    <row r="3439" spans="6:6">
      <c r="F3439" s="33"/>
    </row>
    <row r="3440" spans="6:6">
      <c r="F3440" s="33"/>
    </row>
    <row r="3441" spans="6:6">
      <c r="F3441" s="33"/>
    </row>
    <row r="3442" spans="6:6">
      <c r="F3442" s="33"/>
    </row>
    <row r="3443" spans="6:6">
      <c r="F3443" s="33"/>
    </row>
    <row r="3444" spans="6:6">
      <c r="F3444" s="33"/>
    </row>
    <row r="3445" spans="6:6">
      <c r="F3445" s="33"/>
    </row>
    <row r="3446" spans="6:6">
      <c r="F3446" s="33"/>
    </row>
    <row r="3447" spans="6:6">
      <c r="F3447" s="33"/>
    </row>
    <row r="3448" spans="6:6">
      <c r="F3448" s="33"/>
    </row>
    <row r="3449" spans="6:6">
      <c r="F3449" s="33"/>
    </row>
    <row r="3450" spans="6:6">
      <c r="F3450" s="33"/>
    </row>
    <row r="3451" spans="6:6">
      <c r="F3451" s="33"/>
    </row>
    <row r="3452" spans="6:6">
      <c r="F3452" s="33"/>
    </row>
    <row r="3453" spans="6:6">
      <c r="F3453" s="33"/>
    </row>
    <row r="3454" spans="6:6">
      <c r="F3454" s="33"/>
    </row>
    <row r="3455" spans="6:6">
      <c r="F3455" s="33"/>
    </row>
    <row r="3456" spans="6:6">
      <c r="F3456" s="33"/>
    </row>
    <row r="3457" spans="6:6">
      <c r="F3457" s="33"/>
    </row>
    <row r="3458" spans="6:6">
      <c r="F3458" s="33"/>
    </row>
    <row r="3459" spans="6:6">
      <c r="F3459" s="33"/>
    </row>
    <row r="3460" spans="6:6">
      <c r="F3460" s="33"/>
    </row>
    <row r="3461" spans="6:6">
      <c r="F3461" s="33"/>
    </row>
    <row r="3462" spans="6:6">
      <c r="F3462" s="33"/>
    </row>
    <row r="3463" spans="6:6">
      <c r="F3463" s="33"/>
    </row>
    <row r="3464" spans="6:6">
      <c r="F3464" s="33"/>
    </row>
    <row r="3465" spans="6:6">
      <c r="F3465" s="33"/>
    </row>
    <row r="3466" spans="6:6">
      <c r="F3466" s="33"/>
    </row>
    <row r="3467" spans="6:6">
      <c r="F3467" s="33"/>
    </row>
    <row r="3468" spans="6:6">
      <c r="F3468" s="33"/>
    </row>
    <row r="3469" spans="6:6">
      <c r="F3469" s="33"/>
    </row>
    <row r="3470" spans="6:6">
      <c r="F3470" s="33"/>
    </row>
    <row r="3471" spans="6:6">
      <c r="F3471" s="33"/>
    </row>
    <row r="3472" spans="6:6">
      <c r="F3472" s="33"/>
    </row>
    <row r="3473" spans="6:6">
      <c r="F3473" s="33"/>
    </row>
    <row r="3474" spans="6:6">
      <c r="F3474" s="33"/>
    </row>
    <row r="3475" spans="6:6">
      <c r="F3475" s="33"/>
    </row>
    <row r="3476" spans="6:6">
      <c r="F3476" s="33"/>
    </row>
    <row r="3477" spans="6:6">
      <c r="F3477" s="33"/>
    </row>
    <row r="3478" spans="6:6">
      <c r="F3478" s="33"/>
    </row>
    <row r="3479" spans="6:6">
      <c r="F3479" s="33"/>
    </row>
    <row r="3480" spans="6:6">
      <c r="F3480" s="33"/>
    </row>
    <row r="3481" spans="6:6">
      <c r="F3481" s="33"/>
    </row>
    <row r="3482" spans="6:6">
      <c r="F3482" s="33"/>
    </row>
    <row r="3483" spans="6:6">
      <c r="F3483" s="33"/>
    </row>
    <row r="3484" spans="6:6">
      <c r="F3484" s="33"/>
    </row>
    <row r="3485" spans="6:6">
      <c r="F3485" s="33"/>
    </row>
    <row r="3486" spans="6:6">
      <c r="F3486" s="33"/>
    </row>
    <row r="3487" spans="6:6">
      <c r="F3487" s="33"/>
    </row>
    <row r="3488" spans="6:6">
      <c r="F3488" s="33"/>
    </row>
    <row r="3489" spans="6:6">
      <c r="F3489" s="33"/>
    </row>
    <row r="3490" spans="6:6">
      <c r="F3490" s="33"/>
    </row>
    <row r="3491" spans="6:6">
      <c r="F3491" s="33"/>
    </row>
    <row r="3492" spans="6:6">
      <c r="F3492" s="33"/>
    </row>
    <row r="3493" spans="6:6">
      <c r="F3493" s="33"/>
    </row>
    <row r="3494" spans="6:6">
      <c r="F3494" s="33"/>
    </row>
    <row r="3495" spans="6:6">
      <c r="F3495" s="33"/>
    </row>
    <row r="3496" spans="6:6">
      <c r="F3496" s="33"/>
    </row>
    <row r="3497" spans="6:6">
      <c r="F3497" s="33"/>
    </row>
    <row r="3498" spans="6:6">
      <c r="F3498" s="33"/>
    </row>
    <row r="3499" spans="6:6">
      <c r="F3499" s="33"/>
    </row>
    <row r="3500" spans="6:6">
      <c r="F3500" s="33"/>
    </row>
    <row r="3501" spans="6:6">
      <c r="F3501" s="33"/>
    </row>
    <row r="3502" spans="6:6">
      <c r="F3502" s="33"/>
    </row>
    <row r="3503" spans="6:6">
      <c r="F3503" s="33"/>
    </row>
    <row r="3504" spans="6:6">
      <c r="F3504" s="33"/>
    </row>
    <row r="3505" spans="6:6">
      <c r="F3505" s="33"/>
    </row>
    <row r="3506" spans="6:6">
      <c r="F3506" s="33"/>
    </row>
    <row r="3507" spans="6:6">
      <c r="F3507" s="33"/>
    </row>
    <row r="3508" spans="6:6">
      <c r="F3508" s="33"/>
    </row>
    <row r="3509" spans="6:6">
      <c r="F3509" s="33"/>
    </row>
    <row r="3510" spans="6:6">
      <c r="F3510" s="33"/>
    </row>
    <row r="3511" spans="6:6">
      <c r="F3511" s="33"/>
    </row>
    <row r="3512" spans="6:6">
      <c r="F3512" s="33"/>
    </row>
    <row r="3513" spans="6:6">
      <c r="F3513" s="33"/>
    </row>
    <row r="3514" spans="6:6">
      <c r="F3514" s="33"/>
    </row>
    <row r="3515" spans="6:6">
      <c r="F3515" s="33"/>
    </row>
    <row r="3516" spans="6:6">
      <c r="F3516" s="33"/>
    </row>
    <row r="3517" spans="6:6">
      <c r="F3517" s="33"/>
    </row>
    <row r="3518" spans="6:6">
      <c r="F3518" s="33"/>
    </row>
    <row r="3519" spans="6:6">
      <c r="F3519" s="33"/>
    </row>
    <row r="3520" spans="6:6">
      <c r="F3520" s="33"/>
    </row>
    <row r="3521" spans="6:6">
      <c r="F3521" s="33"/>
    </row>
    <row r="3522" spans="6:6">
      <c r="F3522" s="33"/>
    </row>
    <row r="3523" spans="6:6">
      <c r="F3523" s="33"/>
    </row>
    <row r="3524" spans="6:6">
      <c r="F3524" s="33"/>
    </row>
    <row r="3525" spans="6:6">
      <c r="F3525" s="33"/>
    </row>
    <row r="3526" spans="6:6">
      <c r="F3526" s="33"/>
    </row>
    <row r="3527" spans="6:6">
      <c r="F3527" s="33"/>
    </row>
    <row r="3528" spans="6:6">
      <c r="F3528" s="33"/>
    </row>
    <row r="3529" spans="6:6">
      <c r="F3529" s="33"/>
    </row>
    <row r="3530" spans="6:6">
      <c r="F3530" s="33"/>
    </row>
    <row r="3531" spans="6:6">
      <c r="F3531" s="33"/>
    </row>
    <row r="3532" spans="6:6">
      <c r="F3532" s="33"/>
    </row>
    <row r="3533" spans="6:6">
      <c r="F3533" s="33"/>
    </row>
    <row r="3534" spans="6:6">
      <c r="F3534" s="33"/>
    </row>
    <row r="3535" spans="6:6">
      <c r="F3535" s="33"/>
    </row>
    <row r="3536" spans="6:6">
      <c r="F3536" s="33"/>
    </row>
    <row r="3537" spans="6:6">
      <c r="F3537" s="33"/>
    </row>
    <row r="3538" spans="6:6">
      <c r="F3538" s="33"/>
    </row>
    <row r="3539" spans="6:6">
      <c r="F3539" s="33"/>
    </row>
    <row r="3540" spans="6:6">
      <c r="F3540" s="33"/>
    </row>
    <row r="3541" spans="6:6">
      <c r="F3541" s="33"/>
    </row>
    <row r="3542" spans="6:6">
      <c r="F3542" s="33"/>
    </row>
    <row r="3543" spans="6:6">
      <c r="F3543" s="33"/>
    </row>
    <row r="3544" spans="6:6">
      <c r="F3544" s="33"/>
    </row>
    <row r="3545" spans="6:6">
      <c r="F3545" s="33"/>
    </row>
    <row r="3546" spans="6:6">
      <c r="F3546" s="33"/>
    </row>
    <row r="3547" spans="6:6">
      <c r="F3547" s="33"/>
    </row>
    <row r="3548" spans="6:6">
      <c r="F3548" s="33"/>
    </row>
    <row r="3549" spans="6:6">
      <c r="F3549" s="33"/>
    </row>
    <row r="3550" spans="6:6">
      <c r="F3550" s="33"/>
    </row>
    <row r="3551" spans="6:6">
      <c r="F3551" s="33"/>
    </row>
    <row r="3552" spans="6:6">
      <c r="F3552" s="33"/>
    </row>
    <row r="3553" spans="6:6">
      <c r="F3553" s="33"/>
    </row>
    <row r="3554" spans="6:6">
      <c r="F3554" s="33"/>
    </row>
    <row r="3555" spans="6:6">
      <c r="F3555" s="33"/>
    </row>
    <row r="3556" spans="6:6">
      <c r="F3556" s="33"/>
    </row>
    <row r="3557" spans="6:6">
      <c r="F3557" s="33"/>
    </row>
    <row r="3558" spans="6:6">
      <c r="F3558" s="33"/>
    </row>
    <row r="3559" spans="6:6">
      <c r="F3559" s="33"/>
    </row>
    <row r="3560" spans="6:6">
      <c r="F3560" s="33"/>
    </row>
    <row r="3561" spans="6:6">
      <c r="F3561" s="33"/>
    </row>
    <row r="3562" spans="6:6">
      <c r="F3562" s="33"/>
    </row>
    <row r="3563" spans="6:6">
      <c r="F3563" s="33"/>
    </row>
    <row r="3564" spans="6:6">
      <c r="F3564" s="33"/>
    </row>
    <row r="3565" spans="6:6">
      <c r="F3565" s="33"/>
    </row>
    <row r="3566" spans="6:6">
      <c r="F3566" s="33"/>
    </row>
    <row r="3567" spans="6:6">
      <c r="F3567" s="33"/>
    </row>
    <row r="3568" spans="6:6">
      <c r="F3568" s="33"/>
    </row>
    <row r="3569" spans="6:6">
      <c r="F3569" s="33"/>
    </row>
    <row r="3570" spans="6:6">
      <c r="F3570" s="33"/>
    </row>
    <row r="3571" spans="6:6">
      <c r="F3571" s="33"/>
    </row>
    <row r="3572" spans="6:6">
      <c r="F3572" s="33"/>
    </row>
    <row r="3573" spans="6:6">
      <c r="F3573" s="33"/>
    </row>
    <row r="3574" spans="6:6">
      <c r="F3574" s="33"/>
    </row>
    <row r="3575" spans="6:6">
      <c r="F3575" s="33"/>
    </row>
    <row r="3576" spans="6:6">
      <c r="F3576" s="33"/>
    </row>
    <row r="3577" spans="6:6">
      <c r="F3577" s="33"/>
    </row>
    <row r="3578" spans="6:6">
      <c r="F3578" s="33"/>
    </row>
    <row r="3579" spans="6:6">
      <c r="F3579" s="33"/>
    </row>
    <row r="3580" spans="6:6">
      <c r="F3580" s="33"/>
    </row>
    <row r="3581" spans="6:6">
      <c r="F3581" s="33"/>
    </row>
    <row r="3582" spans="6:6">
      <c r="F3582" s="33"/>
    </row>
    <row r="3583" spans="6:6">
      <c r="F3583" s="33"/>
    </row>
    <row r="3584" spans="6:6">
      <c r="F3584" s="33"/>
    </row>
    <row r="3585" spans="6:6">
      <c r="F3585" s="33"/>
    </row>
    <row r="3586" spans="6:6">
      <c r="F3586" s="33"/>
    </row>
    <row r="3587" spans="6:6">
      <c r="F3587" s="33"/>
    </row>
    <row r="3588" spans="6:6">
      <c r="F3588" s="33"/>
    </row>
    <row r="3589" spans="6:6">
      <c r="F3589" s="33"/>
    </row>
    <row r="3590" spans="6:6">
      <c r="F3590" s="33"/>
    </row>
    <row r="3591" spans="6:6">
      <c r="F3591" s="33"/>
    </row>
    <row r="3592" spans="6:6">
      <c r="F3592" s="33"/>
    </row>
    <row r="3593" spans="6:6">
      <c r="F3593" s="33"/>
    </row>
    <row r="3594" spans="6:6">
      <c r="F3594" s="33"/>
    </row>
    <row r="3595" spans="6:6">
      <c r="F3595" s="33"/>
    </row>
    <row r="3596" spans="6:6">
      <c r="F3596" s="33"/>
    </row>
    <row r="3597" spans="6:6">
      <c r="F3597" s="33"/>
    </row>
    <row r="3598" spans="6:6">
      <c r="F3598" s="33"/>
    </row>
    <row r="3599" spans="6:6">
      <c r="F3599" s="33"/>
    </row>
    <row r="3600" spans="6:6">
      <c r="F3600" s="33"/>
    </row>
    <row r="3601" spans="6:6">
      <c r="F3601" s="33"/>
    </row>
    <row r="3602" spans="6:6">
      <c r="F3602" s="33"/>
    </row>
    <row r="3603" spans="6:6">
      <c r="F3603" s="33"/>
    </row>
    <row r="3604" spans="6:6">
      <c r="F3604" s="33"/>
    </row>
    <row r="3605" spans="6:6">
      <c r="F3605" s="33"/>
    </row>
    <row r="3606" spans="6:6">
      <c r="F3606" s="33"/>
    </row>
    <row r="3607" spans="6:6">
      <c r="F3607" s="33"/>
    </row>
    <row r="3608" spans="6:6">
      <c r="F3608" s="33"/>
    </row>
    <row r="3609" spans="6:6">
      <c r="F3609" s="33"/>
    </row>
    <row r="3610" spans="6:6">
      <c r="F3610" s="33"/>
    </row>
    <row r="3611" spans="6:6">
      <c r="F3611" s="33"/>
    </row>
    <row r="3612" spans="6:6">
      <c r="F3612" s="33"/>
    </row>
    <row r="3613" spans="6:6">
      <c r="F3613" s="33"/>
    </row>
    <row r="3614" spans="6:6">
      <c r="F3614" s="33"/>
    </row>
    <row r="3615" spans="6:6">
      <c r="F3615" s="33"/>
    </row>
    <row r="3616" spans="6:6">
      <c r="F3616" s="33"/>
    </row>
    <row r="3617" spans="6:6">
      <c r="F3617" s="33"/>
    </row>
    <row r="3618" spans="6:6">
      <c r="F3618" s="33"/>
    </row>
    <row r="3619" spans="6:6">
      <c r="F3619" s="33"/>
    </row>
    <row r="3620" spans="6:6">
      <c r="F3620" s="33"/>
    </row>
    <row r="3621" spans="6:6">
      <c r="F3621" s="33"/>
    </row>
    <row r="3622" spans="6:6">
      <c r="F3622" s="33"/>
    </row>
    <row r="3623" spans="6:6">
      <c r="F3623" s="33"/>
    </row>
    <row r="3624" spans="6:6">
      <c r="F3624" s="33"/>
    </row>
    <row r="3625" spans="6:6">
      <c r="F3625" s="33"/>
    </row>
    <row r="3626" spans="6:6">
      <c r="F3626" s="33"/>
    </row>
    <row r="3627" spans="6:6">
      <c r="F3627" s="33"/>
    </row>
    <row r="3628" spans="6:6">
      <c r="F3628" s="33"/>
    </row>
    <row r="3629" spans="6:6">
      <c r="F3629" s="33"/>
    </row>
    <row r="3630" spans="6:6">
      <c r="F3630" s="33"/>
    </row>
    <row r="3631" spans="6:6">
      <c r="F3631" s="33"/>
    </row>
    <row r="3632" spans="6:6">
      <c r="F3632" s="33"/>
    </row>
    <row r="3633" spans="6:6">
      <c r="F3633" s="33"/>
    </row>
    <row r="3634" spans="6:6">
      <c r="F3634" s="33"/>
    </row>
    <row r="3635" spans="6:6">
      <c r="F3635" s="33"/>
    </row>
    <row r="3636" spans="6:6">
      <c r="F3636" s="33"/>
    </row>
    <row r="3637" spans="6:6">
      <c r="F3637" s="33"/>
    </row>
    <row r="3638" spans="6:6">
      <c r="F3638" s="33"/>
    </row>
    <row r="3639" spans="6:6">
      <c r="F3639" s="33"/>
    </row>
    <row r="3640" spans="6:6">
      <c r="F3640" s="33"/>
    </row>
    <row r="3641" spans="6:6">
      <c r="F3641" s="33"/>
    </row>
    <row r="3642" spans="6:6">
      <c r="F3642" s="33"/>
    </row>
    <row r="3643" spans="6:6">
      <c r="F3643" s="33"/>
    </row>
    <row r="3644" spans="6:6">
      <c r="F3644" s="33"/>
    </row>
    <row r="3645" spans="6:6">
      <c r="F3645" s="33"/>
    </row>
    <row r="3646" spans="6:6">
      <c r="F3646" s="33"/>
    </row>
    <row r="3647" spans="6:6">
      <c r="F3647" s="33"/>
    </row>
    <row r="3648" spans="6:6">
      <c r="F3648" s="33"/>
    </row>
    <row r="3649" spans="6:6">
      <c r="F3649" s="33"/>
    </row>
    <row r="3650" spans="6:6">
      <c r="F3650" s="33"/>
    </row>
    <row r="3651" spans="6:6">
      <c r="F3651" s="33"/>
    </row>
    <row r="3652" spans="6:6">
      <c r="F3652" s="33"/>
    </row>
    <row r="3653" spans="6:6">
      <c r="F3653" s="33"/>
    </row>
    <row r="3654" spans="6:6">
      <c r="F3654" s="33"/>
    </row>
    <row r="3655" spans="6:6">
      <c r="F3655" s="33"/>
    </row>
    <row r="3656" spans="6:6">
      <c r="F3656" s="33"/>
    </row>
    <row r="3657" spans="6:6">
      <c r="F3657" s="33"/>
    </row>
    <row r="3658" spans="6:6">
      <c r="F3658" s="33"/>
    </row>
    <row r="3659" spans="6:6">
      <c r="F3659" s="33"/>
    </row>
    <row r="3660" spans="6:6">
      <c r="F3660" s="33"/>
    </row>
    <row r="3661" spans="6:6">
      <c r="F3661" s="33"/>
    </row>
    <row r="3662" spans="6:6">
      <c r="F3662" s="33"/>
    </row>
    <row r="3663" spans="6:6">
      <c r="F3663" s="33"/>
    </row>
    <row r="3664" spans="6:6">
      <c r="F3664" s="33"/>
    </row>
    <row r="3665" spans="6:6">
      <c r="F3665" s="33"/>
    </row>
    <row r="3666" spans="6:6">
      <c r="F3666" s="33"/>
    </row>
    <row r="3667" spans="6:6">
      <c r="F3667" s="33"/>
    </row>
    <row r="3668" spans="6:6">
      <c r="F3668" s="33"/>
    </row>
    <row r="3669" spans="6:6">
      <c r="F3669" s="33"/>
    </row>
    <row r="3670" spans="6:6">
      <c r="F3670" s="33"/>
    </row>
    <row r="3671" spans="6:6">
      <c r="F3671" s="33"/>
    </row>
    <row r="3672" spans="6:6">
      <c r="F3672" s="33"/>
    </row>
    <row r="3673" spans="6:6">
      <c r="F3673" s="33"/>
    </row>
    <row r="3674" spans="6:6">
      <c r="F3674" s="33"/>
    </row>
    <row r="3675" spans="6:6">
      <c r="F3675" s="33"/>
    </row>
    <row r="3676" spans="6:6">
      <c r="F3676" s="33"/>
    </row>
    <row r="3677" spans="6:6">
      <c r="F3677" s="33"/>
    </row>
    <row r="3678" spans="6:6">
      <c r="F3678" s="33"/>
    </row>
    <row r="3679" spans="6:6">
      <c r="F3679" s="33"/>
    </row>
    <row r="3680" spans="6:6">
      <c r="F3680" s="33"/>
    </row>
    <row r="3681" spans="6:6">
      <c r="F3681" s="33"/>
    </row>
    <row r="3682" spans="6:6">
      <c r="F3682" s="33"/>
    </row>
    <row r="3683" spans="6:6">
      <c r="F3683" s="33"/>
    </row>
    <row r="3684" spans="6:6">
      <c r="F3684" s="33"/>
    </row>
    <row r="3685" spans="6:6">
      <c r="F3685" s="33"/>
    </row>
    <row r="3686" spans="6:6">
      <c r="F3686" s="33"/>
    </row>
    <row r="3687" spans="6:6">
      <c r="F3687" s="33"/>
    </row>
    <row r="3688" spans="6:6">
      <c r="F3688" s="33"/>
    </row>
    <row r="3689" spans="6:6">
      <c r="F3689" s="33"/>
    </row>
    <row r="3690" spans="6:6">
      <c r="F3690" s="33"/>
    </row>
    <row r="3691" spans="6:6">
      <c r="F3691" s="33"/>
    </row>
    <row r="3692" spans="6:6">
      <c r="F3692" s="33"/>
    </row>
    <row r="3693" spans="6:6">
      <c r="F3693" s="33"/>
    </row>
    <row r="3694" spans="6:6">
      <c r="F3694" s="33"/>
    </row>
    <row r="3695" spans="6:6">
      <c r="F3695" s="33"/>
    </row>
    <row r="3696" spans="6:6">
      <c r="F3696" s="33"/>
    </row>
    <row r="3697" spans="6:6">
      <c r="F3697" s="33"/>
    </row>
    <row r="3698" spans="6:6">
      <c r="F3698" s="33"/>
    </row>
    <row r="3699" spans="6:6">
      <c r="F3699" s="33"/>
    </row>
    <row r="3700" spans="6:6">
      <c r="F3700" s="33"/>
    </row>
    <row r="3701" spans="6:6">
      <c r="F3701" s="33"/>
    </row>
    <row r="3702" spans="6:6">
      <c r="F3702" s="33"/>
    </row>
    <row r="3703" spans="6:6">
      <c r="F3703" s="33"/>
    </row>
    <row r="3704" spans="6:6">
      <c r="F3704" s="33"/>
    </row>
    <row r="3705" spans="6:6">
      <c r="F3705" s="33"/>
    </row>
    <row r="3706" spans="6:6">
      <c r="F3706" s="33"/>
    </row>
    <row r="3707" spans="6:6">
      <c r="F3707" s="33"/>
    </row>
    <row r="3708" spans="6:6">
      <c r="F3708" s="33"/>
    </row>
    <row r="3709" spans="6:6">
      <c r="F3709" s="33"/>
    </row>
    <row r="3710" spans="6:6">
      <c r="F3710" s="33"/>
    </row>
    <row r="3711" spans="6:6">
      <c r="F3711" s="33"/>
    </row>
    <row r="3712" spans="6:6">
      <c r="F3712" s="33"/>
    </row>
    <row r="3713" spans="6:6">
      <c r="F3713" s="33"/>
    </row>
    <row r="3714" spans="6:6">
      <c r="F3714" s="33"/>
    </row>
    <row r="3715" spans="6:6">
      <c r="F3715" s="33"/>
    </row>
    <row r="3716" spans="6:6">
      <c r="F3716" s="33"/>
    </row>
    <row r="3717" spans="6:6">
      <c r="F3717" s="33"/>
    </row>
    <row r="3718" spans="6:6">
      <c r="F3718" s="33"/>
    </row>
    <row r="3719" spans="6:6">
      <c r="F3719" s="33"/>
    </row>
    <row r="3720" spans="6:6">
      <c r="F3720" s="33"/>
    </row>
    <row r="3721" spans="6:6">
      <c r="F3721" s="33"/>
    </row>
    <row r="3722" spans="6:6">
      <c r="F3722" s="33"/>
    </row>
    <row r="3723" spans="6:6">
      <c r="F3723" s="33"/>
    </row>
    <row r="3724" spans="6:6">
      <c r="F3724" s="33"/>
    </row>
    <row r="3725" spans="6:6">
      <c r="F3725" s="33"/>
    </row>
    <row r="3726" spans="6:6">
      <c r="F3726" s="33"/>
    </row>
    <row r="3727" spans="6:6">
      <c r="F3727" s="33"/>
    </row>
    <row r="3728" spans="6:6">
      <c r="F3728" s="33"/>
    </row>
    <row r="3729" spans="6:6">
      <c r="F3729" s="33"/>
    </row>
    <row r="3730" spans="6:6">
      <c r="F3730" s="33"/>
    </row>
    <row r="3731" spans="6:6">
      <c r="F3731" s="33"/>
    </row>
    <row r="3732" spans="6:6">
      <c r="F3732" s="33"/>
    </row>
    <row r="3733" spans="6:6">
      <c r="F3733" s="33"/>
    </row>
    <row r="3734" spans="6:6">
      <c r="F3734" s="33"/>
    </row>
    <row r="3735" spans="6:6">
      <c r="F3735" s="33"/>
    </row>
    <row r="3736" spans="6:6">
      <c r="F3736" s="33"/>
    </row>
    <row r="3737" spans="6:6">
      <c r="F3737" s="33"/>
    </row>
    <row r="3738" spans="6:6">
      <c r="F3738" s="33"/>
    </row>
    <row r="3739" spans="6:6">
      <c r="F3739" s="33"/>
    </row>
    <row r="3740" spans="6:6">
      <c r="F3740" s="33"/>
    </row>
    <row r="3741" spans="6:6">
      <c r="F3741" s="33"/>
    </row>
    <row r="3742" spans="6:6">
      <c r="F3742" s="33"/>
    </row>
    <row r="3743" spans="6:6">
      <c r="F3743" s="33"/>
    </row>
    <row r="3744" spans="6:6">
      <c r="F3744" s="33"/>
    </row>
    <row r="3745" spans="6:6">
      <c r="F3745" s="33"/>
    </row>
    <row r="3746" spans="6:6">
      <c r="F3746" s="33"/>
    </row>
    <row r="3747" spans="6:6">
      <c r="F3747" s="33"/>
    </row>
    <row r="3748" spans="6:6">
      <c r="F3748" s="33"/>
    </row>
    <row r="3749" spans="6:6">
      <c r="F3749" s="33"/>
    </row>
    <row r="3750" spans="6:6">
      <c r="F3750" s="33"/>
    </row>
    <row r="3751" spans="6:6">
      <c r="F3751" s="33"/>
    </row>
    <row r="3752" spans="6:6">
      <c r="F3752" s="33"/>
    </row>
    <row r="3753" spans="6:6">
      <c r="F3753" s="33"/>
    </row>
    <row r="3754" spans="6:6">
      <c r="F3754" s="33"/>
    </row>
    <row r="3755" spans="6:6">
      <c r="F3755" s="33"/>
    </row>
    <row r="3756" spans="6:6">
      <c r="F3756" s="33"/>
    </row>
    <row r="3757" spans="6:6">
      <c r="F3757" s="33"/>
    </row>
    <row r="3758" spans="6:6">
      <c r="F3758" s="33"/>
    </row>
    <row r="3759" spans="6:6">
      <c r="F3759" s="33"/>
    </row>
    <row r="3760" spans="6:6">
      <c r="F3760" s="33"/>
    </row>
    <row r="3761" spans="6:6">
      <c r="F3761" s="33"/>
    </row>
    <row r="3762" spans="6:6">
      <c r="F3762" s="33"/>
    </row>
    <row r="3763" spans="6:6">
      <c r="F3763" s="33"/>
    </row>
    <row r="3764" spans="6:6">
      <c r="F3764" s="33"/>
    </row>
    <row r="3765" spans="6:6">
      <c r="F3765" s="33"/>
    </row>
    <row r="3766" spans="6:6">
      <c r="F3766" s="33"/>
    </row>
    <row r="3767" spans="6:6">
      <c r="F3767" s="33"/>
    </row>
    <row r="3768" spans="6:6">
      <c r="F3768" s="33"/>
    </row>
    <row r="3769" spans="6:6">
      <c r="F3769" s="33"/>
    </row>
    <row r="3770" spans="6:6">
      <c r="F3770" s="33"/>
    </row>
    <row r="3771" spans="6:6">
      <c r="F3771" s="33"/>
    </row>
    <row r="3772" spans="6:6">
      <c r="F3772" s="33"/>
    </row>
    <row r="3773" spans="6:6">
      <c r="F3773" s="33"/>
    </row>
    <row r="3774" spans="6:6">
      <c r="F3774" s="33"/>
    </row>
    <row r="3775" spans="6:6">
      <c r="F3775" s="33"/>
    </row>
    <row r="3776" spans="6:6">
      <c r="F3776" s="33"/>
    </row>
    <row r="3777" spans="6:6">
      <c r="F3777" s="33"/>
    </row>
    <row r="3778" spans="6:6">
      <c r="F3778" s="33"/>
    </row>
    <row r="3779" spans="6:6">
      <c r="F3779" s="33"/>
    </row>
    <row r="3780" spans="6:6">
      <c r="F3780" s="33"/>
    </row>
    <row r="3781" spans="6:6">
      <c r="F3781" s="33"/>
    </row>
    <row r="3782" spans="6:6">
      <c r="F3782" s="33"/>
    </row>
    <row r="3783" spans="6:6">
      <c r="F3783" s="33"/>
    </row>
    <row r="3784" spans="6:6">
      <c r="F3784" s="33"/>
    </row>
    <row r="3785" spans="6:6">
      <c r="F3785" s="33"/>
    </row>
    <row r="3786" spans="6:6">
      <c r="F3786" s="33"/>
    </row>
    <row r="3787" spans="6:6">
      <c r="F3787" s="33"/>
    </row>
    <row r="3788" spans="6:6">
      <c r="F3788" s="33"/>
    </row>
    <row r="3789" spans="6:6">
      <c r="F3789" s="33"/>
    </row>
    <row r="3790" spans="6:6">
      <c r="F3790" s="33"/>
    </row>
    <row r="3791" spans="6:6">
      <c r="F3791" s="33"/>
    </row>
    <row r="3792" spans="6:6">
      <c r="F3792" s="33"/>
    </row>
    <row r="3793" spans="6:6">
      <c r="F3793" s="33"/>
    </row>
    <row r="3794" spans="6:6">
      <c r="F3794" s="33"/>
    </row>
    <row r="3795" spans="6:6">
      <c r="F3795" s="33"/>
    </row>
    <row r="3796" spans="6:6">
      <c r="F3796" s="33"/>
    </row>
    <row r="3797" spans="6:6">
      <c r="F3797" s="33"/>
    </row>
    <row r="3798" spans="6:6">
      <c r="F3798" s="33"/>
    </row>
    <row r="3799" spans="6:6">
      <c r="F3799" s="33"/>
    </row>
    <row r="3800" spans="6:6">
      <c r="F3800" s="33"/>
    </row>
    <row r="3801" spans="6:6">
      <c r="F3801" s="33"/>
    </row>
    <row r="3802" spans="6:6">
      <c r="F3802" s="33"/>
    </row>
    <row r="3803" spans="6:6">
      <c r="F3803" s="33"/>
    </row>
    <row r="3804" spans="6:6">
      <c r="F3804" s="33"/>
    </row>
    <row r="3805" spans="6:6">
      <c r="F3805" s="33"/>
    </row>
    <row r="3806" spans="6:6">
      <c r="F3806" s="33"/>
    </row>
    <row r="3807" spans="6:6">
      <c r="F3807" s="33"/>
    </row>
    <row r="3808" spans="6:6">
      <c r="F3808" s="33"/>
    </row>
    <row r="3809" spans="6:6">
      <c r="F3809" s="33"/>
    </row>
    <row r="3810" spans="6:6">
      <c r="F3810" s="33"/>
    </row>
    <row r="3811" spans="6:6">
      <c r="F3811" s="33"/>
    </row>
    <row r="3812" spans="6:6">
      <c r="F3812" s="33"/>
    </row>
    <row r="3813" spans="6:6">
      <c r="F3813" s="33"/>
    </row>
    <row r="3814" spans="6:6">
      <c r="F3814" s="33"/>
    </row>
    <row r="3815" spans="6:6">
      <c r="F3815" s="33"/>
    </row>
    <row r="3816" spans="6:6">
      <c r="F3816" s="33"/>
    </row>
    <row r="3817" spans="6:6">
      <c r="F3817" s="33"/>
    </row>
    <row r="3818" spans="6:6">
      <c r="F3818" s="33"/>
    </row>
    <row r="3819" spans="6:6">
      <c r="F3819" s="33"/>
    </row>
    <row r="3820" spans="6:6">
      <c r="F3820" s="33"/>
    </row>
    <row r="3821" spans="6:6">
      <c r="F3821" s="33"/>
    </row>
    <row r="3822" spans="6:6">
      <c r="F3822" s="33"/>
    </row>
    <row r="3823" spans="6:6">
      <c r="F3823" s="33"/>
    </row>
    <row r="3824" spans="6:6">
      <c r="F3824" s="33"/>
    </row>
    <row r="3825" spans="6:6">
      <c r="F3825" s="33"/>
    </row>
    <row r="3826" spans="6:6">
      <c r="F3826" s="33"/>
    </row>
    <row r="3827" spans="6:6">
      <c r="F3827" s="33"/>
    </row>
    <row r="3828" spans="6:6">
      <c r="F3828" s="33"/>
    </row>
    <row r="3829" spans="6:6">
      <c r="F3829" s="33"/>
    </row>
    <row r="3830" spans="6:6">
      <c r="F3830" s="33"/>
    </row>
    <row r="3831" spans="6:6">
      <c r="F3831" s="33"/>
    </row>
    <row r="3832" spans="6:6">
      <c r="F3832" s="33"/>
    </row>
    <row r="3833" spans="6:6">
      <c r="F3833" s="33"/>
    </row>
    <row r="3834" spans="6:6">
      <c r="F3834" s="33"/>
    </row>
    <row r="3835" spans="6:6">
      <c r="F3835" s="33"/>
    </row>
    <row r="3836" spans="6:6">
      <c r="F3836" s="33"/>
    </row>
    <row r="3837" spans="6:6">
      <c r="F3837" s="33"/>
    </row>
    <row r="3838" spans="6:6">
      <c r="F3838" s="33"/>
    </row>
    <row r="3839" spans="6:6">
      <c r="F3839" s="33"/>
    </row>
    <row r="3840" spans="6:6">
      <c r="F3840" s="33"/>
    </row>
    <row r="3841" spans="6:6">
      <c r="F3841" s="33"/>
    </row>
    <row r="3842" spans="6:6">
      <c r="F3842" s="33"/>
    </row>
    <row r="3843" spans="6:6">
      <c r="F3843" s="33"/>
    </row>
    <row r="3844" spans="6:6">
      <c r="F3844" s="33"/>
    </row>
    <row r="3845" spans="6:6">
      <c r="F3845" s="33"/>
    </row>
    <row r="3846" spans="6:6">
      <c r="F3846" s="33"/>
    </row>
    <row r="3847" spans="6:6">
      <c r="F3847" s="33"/>
    </row>
    <row r="3848" spans="6:6">
      <c r="F3848" s="33"/>
    </row>
    <row r="3849" spans="6:6">
      <c r="F3849" s="33"/>
    </row>
    <row r="3850" spans="6:6">
      <c r="F3850" s="33"/>
    </row>
    <row r="3851" spans="6:6">
      <c r="F3851" s="33"/>
    </row>
    <row r="3852" spans="6:6">
      <c r="F3852" s="33"/>
    </row>
    <row r="3853" spans="6:6">
      <c r="F3853" s="33"/>
    </row>
    <row r="3854" spans="6:6">
      <c r="F3854" s="33"/>
    </row>
    <row r="3855" spans="6:6">
      <c r="F3855" s="33"/>
    </row>
    <row r="3856" spans="6:6">
      <c r="F3856" s="33"/>
    </row>
    <row r="3857" spans="6:6">
      <c r="F3857" s="33"/>
    </row>
    <row r="3858" spans="6:6">
      <c r="F3858" s="33"/>
    </row>
    <row r="3859" spans="6:6">
      <c r="F3859" s="33"/>
    </row>
    <row r="3860" spans="6:6">
      <c r="F3860" s="33"/>
    </row>
    <row r="3861" spans="6:6">
      <c r="F3861" s="33"/>
    </row>
    <row r="3862" spans="6:6">
      <c r="F3862" s="33"/>
    </row>
    <row r="3863" spans="6:6">
      <c r="F3863" s="33"/>
    </row>
    <row r="3864" spans="6:6">
      <c r="F3864" s="33"/>
    </row>
    <row r="3865" spans="6:6">
      <c r="F3865" s="33"/>
    </row>
    <row r="3866" spans="6:6">
      <c r="F3866" s="33"/>
    </row>
    <row r="3867" spans="6:6">
      <c r="F3867" s="33"/>
    </row>
    <row r="3868" spans="6:6">
      <c r="F3868" s="33"/>
    </row>
    <row r="3869" spans="6:6">
      <c r="F3869" s="33"/>
    </row>
    <row r="3870" spans="6:6">
      <c r="F3870" s="33"/>
    </row>
    <row r="3871" spans="6:6">
      <c r="F3871" s="33"/>
    </row>
    <row r="3872" spans="6:6">
      <c r="F3872" s="33"/>
    </row>
    <row r="3873" spans="6:6">
      <c r="F3873" s="33"/>
    </row>
    <row r="3874" spans="6:6">
      <c r="F3874" s="33"/>
    </row>
    <row r="3875" spans="6:6">
      <c r="F3875" s="33"/>
    </row>
    <row r="3876" spans="6:6">
      <c r="F3876" s="33"/>
    </row>
    <row r="3877" spans="6:6">
      <c r="F3877" s="33"/>
    </row>
    <row r="3878" spans="6:6">
      <c r="F3878" s="33"/>
    </row>
    <row r="3879" spans="6:6">
      <c r="F3879" s="33"/>
    </row>
    <row r="3880" spans="6:6">
      <c r="F3880" s="33"/>
    </row>
    <row r="3881" spans="6:6">
      <c r="F3881" s="33"/>
    </row>
    <row r="3882" spans="6:6">
      <c r="F3882" s="33"/>
    </row>
    <row r="3883" spans="6:6">
      <c r="F3883" s="33"/>
    </row>
    <row r="3884" spans="6:6">
      <c r="F3884" s="33"/>
    </row>
    <row r="3885" spans="6:6">
      <c r="F3885" s="33"/>
    </row>
    <row r="3886" spans="6:6">
      <c r="F3886" s="33"/>
    </row>
    <row r="3887" spans="6:6">
      <c r="F3887" s="33"/>
    </row>
    <row r="3888" spans="6:6">
      <c r="F3888" s="33"/>
    </row>
    <row r="3889" spans="6:6">
      <c r="F3889" s="33"/>
    </row>
    <row r="3890" spans="6:6">
      <c r="F3890" s="33"/>
    </row>
    <row r="3891" spans="6:6">
      <c r="F3891" s="33"/>
    </row>
    <row r="3892" spans="6:6">
      <c r="F3892" s="33"/>
    </row>
    <row r="3893" spans="6:6">
      <c r="F3893" s="33"/>
    </row>
    <row r="3894" spans="6:6">
      <c r="F3894" s="33"/>
    </row>
    <row r="3895" spans="6:6">
      <c r="F3895" s="33"/>
    </row>
    <row r="3896" spans="6:6">
      <c r="F3896" s="33"/>
    </row>
    <row r="3897" spans="6:6">
      <c r="F3897" s="33"/>
    </row>
    <row r="3898" spans="6:6">
      <c r="F3898" s="33"/>
    </row>
    <row r="3899" spans="6:6">
      <c r="F3899" s="33"/>
    </row>
    <row r="3900" spans="6:6">
      <c r="F3900" s="33"/>
    </row>
    <row r="3901" spans="6:6">
      <c r="F3901" s="33"/>
    </row>
    <row r="3902" spans="6:6">
      <c r="F3902" s="33"/>
    </row>
    <row r="3903" spans="6:6">
      <c r="F3903" s="33"/>
    </row>
    <row r="3904" spans="6:6">
      <c r="F3904" s="33"/>
    </row>
    <row r="3905" spans="6:6">
      <c r="F3905" s="33"/>
    </row>
    <row r="3906" spans="6:6">
      <c r="F3906" s="33"/>
    </row>
    <row r="3907" spans="6:6">
      <c r="F3907" s="33"/>
    </row>
    <row r="3908" spans="6:6">
      <c r="F3908" s="33"/>
    </row>
    <row r="3909" spans="6:6">
      <c r="F3909" s="33"/>
    </row>
    <row r="3910" spans="6:6">
      <c r="F3910" s="33"/>
    </row>
    <row r="3911" spans="6:6">
      <c r="F3911" s="33"/>
    </row>
    <row r="3912" spans="6:6">
      <c r="F3912" s="33"/>
    </row>
    <row r="3913" spans="6:6">
      <c r="F3913" s="33"/>
    </row>
    <row r="3914" spans="6:6">
      <c r="F3914" s="33"/>
    </row>
    <row r="3915" spans="6:6">
      <c r="F3915" s="33"/>
    </row>
    <row r="3916" spans="6:6">
      <c r="F3916" s="33"/>
    </row>
    <row r="3917" spans="6:6">
      <c r="F3917" s="33"/>
    </row>
    <row r="3918" spans="6:6">
      <c r="F3918" s="33"/>
    </row>
    <row r="3919" spans="6:6">
      <c r="F3919" s="33"/>
    </row>
    <row r="3920" spans="6:6">
      <c r="F3920" s="33"/>
    </row>
    <row r="3921" spans="6:6">
      <c r="F3921" s="33"/>
    </row>
    <row r="3922" spans="6:6">
      <c r="F3922" s="33"/>
    </row>
    <row r="3923" spans="6:6">
      <c r="F3923" s="33"/>
    </row>
    <row r="3924" spans="6:6">
      <c r="F3924" s="33"/>
    </row>
    <row r="3925" spans="6:6">
      <c r="F3925" s="33"/>
    </row>
    <row r="3926" spans="6:6">
      <c r="F3926" s="33"/>
    </row>
    <row r="3927" spans="6:6">
      <c r="F3927" s="33"/>
    </row>
    <row r="3928" spans="6:6">
      <c r="F3928" s="33"/>
    </row>
    <row r="3929" spans="6:6">
      <c r="F3929" s="33"/>
    </row>
    <row r="3930" spans="6:6">
      <c r="F3930" s="33"/>
    </row>
    <row r="3931" spans="6:6">
      <c r="F3931" s="33"/>
    </row>
    <row r="3932" spans="6:6">
      <c r="F3932" s="33"/>
    </row>
    <row r="3933" spans="6:6">
      <c r="F3933" s="33"/>
    </row>
    <row r="3934" spans="6:6">
      <c r="F3934" s="33"/>
    </row>
    <row r="3935" spans="6:6">
      <c r="F3935" s="33"/>
    </row>
    <row r="3936" spans="6:6">
      <c r="F3936" s="33"/>
    </row>
    <row r="3937" spans="6:6">
      <c r="F3937" s="33"/>
    </row>
    <row r="3938" spans="6:6">
      <c r="F3938" s="33"/>
    </row>
    <row r="3939" spans="6:6">
      <c r="F3939" s="33"/>
    </row>
    <row r="3940" spans="6:6">
      <c r="F3940" s="33"/>
    </row>
    <row r="3941" spans="6:6">
      <c r="F3941" s="33"/>
    </row>
    <row r="3942" spans="6:6">
      <c r="F3942" s="33"/>
    </row>
    <row r="3943" spans="6:6">
      <c r="F3943" s="33"/>
    </row>
    <row r="3944" spans="6:6">
      <c r="F3944" s="33"/>
    </row>
    <row r="3945" spans="6:6">
      <c r="F3945" s="33"/>
    </row>
    <row r="3946" spans="6:6">
      <c r="F3946" s="33"/>
    </row>
    <row r="3947" spans="6:6">
      <c r="F3947" s="33"/>
    </row>
    <row r="3948" spans="6:6">
      <c r="F3948" s="33"/>
    </row>
    <row r="3949" spans="6:6">
      <c r="F3949" s="33"/>
    </row>
    <row r="3950" spans="6:6">
      <c r="F3950" s="33"/>
    </row>
    <row r="3951" spans="6:6">
      <c r="F3951" s="33"/>
    </row>
    <row r="3952" spans="6:6">
      <c r="F3952" s="33"/>
    </row>
    <row r="3953" spans="6:6">
      <c r="F3953" s="33"/>
    </row>
    <row r="3954" spans="6:6">
      <c r="F3954" s="33"/>
    </row>
    <row r="3955" spans="6:6">
      <c r="F3955" s="33"/>
    </row>
    <row r="3956" spans="6:6">
      <c r="F3956" s="33"/>
    </row>
    <row r="3957" spans="6:6">
      <c r="F3957" s="33"/>
    </row>
    <row r="3958" spans="6:6">
      <c r="F3958" s="33"/>
    </row>
    <row r="3959" spans="6:6">
      <c r="F3959" s="33"/>
    </row>
    <row r="3960" spans="6:6">
      <c r="F3960" s="33"/>
    </row>
    <row r="3961" spans="6:6">
      <c r="F3961" s="33"/>
    </row>
    <row r="3962" spans="6:6">
      <c r="F3962" s="33"/>
    </row>
    <row r="3963" spans="6:6">
      <c r="F3963" s="33"/>
    </row>
    <row r="3964" spans="6:6">
      <c r="F3964" s="33"/>
    </row>
    <row r="3965" spans="6:6">
      <c r="F3965" s="33"/>
    </row>
    <row r="3966" spans="6:6">
      <c r="F3966" s="33"/>
    </row>
    <row r="3967" spans="6:6">
      <c r="F3967" s="33"/>
    </row>
    <row r="3968" spans="6:6">
      <c r="F3968" s="33"/>
    </row>
    <row r="3969" spans="6:6">
      <c r="F3969" s="33"/>
    </row>
    <row r="3970" spans="6:6">
      <c r="F3970" s="33"/>
    </row>
    <row r="3971" spans="6:6">
      <c r="F3971" s="33"/>
    </row>
    <row r="3972" spans="6:6">
      <c r="F3972" s="33"/>
    </row>
    <row r="3973" spans="6:6">
      <c r="F3973" s="33"/>
    </row>
    <row r="3974" spans="6:6">
      <c r="F3974" s="33"/>
    </row>
    <row r="3975" spans="6:6">
      <c r="F3975" s="33"/>
    </row>
    <row r="3976" spans="6:6">
      <c r="F3976" s="33"/>
    </row>
    <row r="3977" spans="6:6">
      <c r="F3977" s="33"/>
    </row>
    <row r="3978" spans="6:6">
      <c r="F3978" s="33"/>
    </row>
    <row r="3979" spans="6:6">
      <c r="F3979" s="33"/>
    </row>
    <row r="3980" spans="6:6">
      <c r="F3980" s="33"/>
    </row>
    <row r="3981" spans="6:6">
      <c r="F3981" s="33"/>
    </row>
    <row r="3982" spans="6:6">
      <c r="F3982" s="33"/>
    </row>
    <row r="3983" spans="6:6">
      <c r="F3983" s="33"/>
    </row>
    <row r="3984" spans="6:6">
      <c r="F3984" s="33"/>
    </row>
    <row r="3985" spans="6:6">
      <c r="F3985" s="33"/>
    </row>
    <row r="3986" spans="6:6">
      <c r="F3986" s="33"/>
    </row>
    <row r="3987" spans="6:6">
      <c r="F3987" s="33"/>
    </row>
    <row r="3988" spans="6:6">
      <c r="F3988" s="33"/>
    </row>
    <row r="3989" spans="6:6">
      <c r="F3989" s="33"/>
    </row>
    <row r="3990" spans="6:6">
      <c r="F3990" s="33"/>
    </row>
    <row r="3991" spans="6:6">
      <c r="F3991" s="33"/>
    </row>
    <row r="3992" spans="6:6">
      <c r="F3992" s="33"/>
    </row>
    <row r="3993" spans="6:6">
      <c r="F3993" s="33"/>
    </row>
    <row r="3994" spans="6:6">
      <c r="F3994" s="33"/>
    </row>
    <row r="3995" spans="6:6">
      <c r="F3995" s="33"/>
    </row>
    <row r="3996" spans="6:6">
      <c r="F3996" s="33"/>
    </row>
    <row r="3997" spans="6:6">
      <c r="F3997" s="33"/>
    </row>
    <row r="3998" spans="6:6">
      <c r="F3998" s="33"/>
    </row>
    <row r="3999" spans="6:6">
      <c r="F3999" s="33"/>
    </row>
    <row r="4000" spans="6:6">
      <c r="F4000" s="33"/>
    </row>
    <row r="4001" spans="6:6">
      <c r="F4001" s="33"/>
    </row>
    <row r="4002" spans="6:6">
      <c r="F4002" s="33"/>
    </row>
    <row r="4003" spans="6:6">
      <c r="F4003" s="33"/>
    </row>
    <row r="4004" spans="6:6">
      <c r="F4004" s="33"/>
    </row>
    <row r="4005" spans="6:6">
      <c r="F4005" s="33"/>
    </row>
    <row r="4006" spans="6:6">
      <c r="F4006" s="33"/>
    </row>
    <row r="4007" spans="6:6">
      <c r="F4007" s="33"/>
    </row>
    <row r="4008" spans="6:6">
      <c r="F4008" s="33"/>
    </row>
    <row r="4009" spans="6:6">
      <c r="F4009" s="33"/>
    </row>
    <row r="4010" spans="6:6">
      <c r="F4010" s="33"/>
    </row>
    <row r="4011" spans="6:6">
      <c r="F4011" s="33"/>
    </row>
    <row r="4012" spans="6:6">
      <c r="F4012" s="33"/>
    </row>
    <row r="4013" spans="6:6">
      <c r="F4013" s="33"/>
    </row>
    <row r="4014" spans="6:6">
      <c r="F4014" s="33"/>
    </row>
    <row r="4015" spans="6:6">
      <c r="F4015" s="33"/>
    </row>
    <row r="4016" spans="6:6">
      <c r="F4016" s="33"/>
    </row>
    <row r="4017" spans="6:6">
      <c r="F4017" s="33"/>
    </row>
    <row r="4018" spans="6:6">
      <c r="F4018" s="33"/>
    </row>
    <row r="4019" spans="6:6">
      <c r="F4019" s="33"/>
    </row>
    <row r="4020" spans="6:6">
      <c r="F4020" s="33"/>
    </row>
    <row r="4021" spans="6:6">
      <c r="F4021" s="33"/>
    </row>
    <row r="4022" spans="6:6">
      <c r="F4022" s="33"/>
    </row>
    <row r="4023" spans="6:6">
      <c r="F4023" s="33"/>
    </row>
    <row r="4024" spans="6:6">
      <c r="F4024" s="33"/>
    </row>
    <row r="4025" spans="6:6">
      <c r="F4025" s="33"/>
    </row>
    <row r="4026" spans="6:6">
      <c r="F4026" s="33"/>
    </row>
    <row r="4027" spans="6:6">
      <c r="F4027" s="33"/>
    </row>
    <row r="4028" spans="6:6">
      <c r="F4028" s="33"/>
    </row>
    <row r="4029" spans="6:6">
      <c r="F4029" s="33"/>
    </row>
    <row r="4030" spans="6:6">
      <c r="F4030" s="33"/>
    </row>
    <row r="4031" spans="6:6">
      <c r="F4031" s="33"/>
    </row>
    <row r="4032" spans="6:6">
      <c r="F4032" s="33"/>
    </row>
    <row r="4033" spans="6:6">
      <c r="F4033" s="33"/>
    </row>
    <row r="4034" spans="6:6">
      <c r="F4034" s="33"/>
    </row>
    <row r="4035" spans="6:6">
      <c r="F4035" s="33"/>
    </row>
    <row r="4036" spans="6:6">
      <c r="F4036" s="33"/>
    </row>
    <row r="4037" spans="6:6">
      <c r="F4037" s="33"/>
    </row>
    <row r="4038" spans="6:6">
      <c r="F4038" s="33"/>
    </row>
    <row r="4039" spans="6:6">
      <c r="F4039" s="33"/>
    </row>
    <row r="4040" spans="6:6">
      <c r="F4040" s="33"/>
    </row>
    <row r="4041" spans="6:6">
      <c r="F4041" s="33"/>
    </row>
    <row r="4042" spans="6:6">
      <c r="F4042" s="33"/>
    </row>
    <row r="4043" spans="6:6">
      <c r="F4043" s="33"/>
    </row>
    <row r="4044" spans="6:6">
      <c r="F4044" s="33"/>
    </row>
    <row r="4045" spans="6:6">
      <c r="F4045" s="33"/>
    </row>
    <row r="4046" spans="6:6">
      <c r="F4046" s="33"/>
    </row>
    <row r="4047" spans="6:6">
      <c r="F4047" s="33"/>
    </row>
    <row r="4048" spans="6:6">
      <c r="F4048" s="33"/>
    </row>
    <row r="4049" spans="6:6">
      <c r="F4049" s="33"/>
    </row>
    <row r="4050" spans="6:6">
      <c r="F4050" s="33"/>
    </row>
    <row r="4051" spans="6:6">
      <c r="F4051" s="33"/>
    </row>
    <row r="4052" spans="6:6">
      <c r="F4052" s="33"/>
    </row>
    <row r="4053" spans="6:6">
      <c r="F4053" s="33"/>
    </row>
    <row r="4054" spans="6:6">
      <c r="F4054" s="33"/>
    </row>
    <row r="4055" spans="6:6">
      <c r="F4055" s="33"/>
    </row>
    <row r="4056" spans="6:6">
      <c r="F4056" s="33"/>
    </row>
    <row r="4057" spans="6:6">
      <c r="F4057" s="33"/>
    </row>
    <row r="4058" spans="6:6">
      <c r="F4058" s="33"/>
    </row>
    <row r="4059" spans="6:6">
      <c r="F4059" s="33"/>
    </row>
    <row r="4060" spans="6:6">
      <c r="F4060" s="33"/>
    </row>
    <row r="4061" spans="6:6">
      <c r="F4061" s="33"/>
    </row>
    <row r="4062" spans="6:6">
      <c r="F4062" s="33"/>
    </row>
    <row r="4063" spans="6:6">
      <c r="F4063" s="33"/>
    </row>
    <row r="4064" spans="6:6">
      <c r="F4064" s="33"/>
    </row>
    <row r="4065" spans="6:6">
      <c r="F4065" s="33"/>
    </row>
    <row r="4066" spans="6:6">
      <c r="F4066" s="33"/>
    </row>
    <row r="4067" spans="6:6">
      <c r="F4067" s="33"/>
    </row>
    <row r="4068" spans="6:6">
      <c r="F4068" s="33"/>
    </row>
    <row r="4069" spans="6:6">
      <c r="F4069" s="33"/>
    </row>
    <row r="4070" spans="6:6">
      <c r="F4070" s="33"/>
    </row>
    <row r="4071" spans="6:6">
      <c r="F4071" s="33"/>
    </row>
    <row r="4072" spans="6:6">
      <c r="F4072" s="33"/>
    </row>
    <row r="4073" spans="6:6">
      <c r="F4073" s="33"/>
    </row>
    <row r="4074" spans="6:6">
      <c r="F4074" s="33"/>
    </row>
    <row r="4075" spans="6:6">
      <c r="F4075" s="33"/>
    </row>
    <row r="4076" spans="6:6">
      <c r="F4076" s="33"/>
    </row>
    <row r="4077" spans="6:6">
      <c r="F4077" s="33"/>
    </row>
    <row r="4078" spans="6:6">
      <c r="F4078" s="33"/>
    </row>
    <row r="4079" spans="6:6">
      <c r="F4079" s="33"/>
    </row>
    <row r="4080" spans="6:6">
      <c r="F4080" s="33"/>
    </row>
    <row r="4081" spans="6:6">
      <c r="F4081" s="33"/>
    </row>
    <row r="4082" spans="6:6">
      <c r="F4082" s="33"/>
    </row>
    <row r="4083" spans="6:6">
      <c r="F4083" s="33"/>
    </row>
    <row r="4084" spans="6:6">
      <c r="F4084" s="33"/>
    </row>
    <row r="4085" spans="6:6">
      <c r="F4085" s="33"/>
    </row>
    <row r="4086" spans="6:6">
      <c r="F4086" s="33"/>
    </row>
    <row r="4087" spans="6:6">
      <c r="F4087" s="33"/>
    </row>
    <row r="4088" spans="6:6">
      <c r="F4088" s="33"/>
    </row>
    <row r="4089" spans="6:6">
      <c r="F4089" s="33"/>
    </row>
    <row r="4090" spans="6:6">
      <c r="F4090" s="33"/>
    </row>
    <row r="4091" spans="6:6">
      <c r="F4091" s="33"/>
    </row>
    <row r="4092" spans="6:6">
      <c r="F4092" s="33"/>
    </row>
    <row r="4093" spans="6:6">
      <c r="F4093" s="33"/>
    </row>
    <row r="4094" spans="6:6">
      <c r="F4094" s="33"/>
    </row>
    <row r="4095" spans="6:6">
      <c r="F4095" s="33"/>
    </row>
    <row r="4096" spans="6:6">
      <c r="F4096" s="33"/>
    </row>
    <row r="4097" spans="6:6">
      <c r="F4097" s="33"/>
    </row>
    <row r="4098" spans="6:6">
      <c r="F4098" s="33"/>
    </row>
    <row r="4099" spans="6:6">
      <c r="F4099" s="33"/>
    </row>
    <row r="4100" spans="6:6">
      <c r="F4100" s="33"/>
    </row>
    <row r="4101" spans="6:6">
      <c r="F4101" s="33"/>
    </row>
    <row r="4102" spans="6:6">
      <c r="F4102" s="33"/>
    </row>
    <row r="4103" spans="6:6">
      <c r="F4103" s="33"/>
    </row>
    <row r="4104" spans="6:6">
      <c r="F4104" s="33"/>
    </row>
    <row r="4105" spans="6:6">
      <c r="F4105" s="33"/>
    </row>
    <row r="4106" spans="6:6">
      <c r="F4106" s="33"/>
    </row>
    <row r="4107" spans="6:6">
      <c r="F4107" s="33"/>
    </row>
    <row r="4108" spans="6:6">
      <c r="F4108" s="33"/>
    </row>
    <row r="4109" spans="6:6">
      <c r="F4109" s="33"/>
    </row>
    <row r="4110" spans="6:6">
      <c r="F4110" s="33"/>
    </row>
    <row r="4111" spans="6:6">
      <c r="F4111" s="33"/>
    </row>
    <row r="4112" spans="6:6">
      <c r="F4112" s="33"/>
    </row>
    <row r="4113" spans="6:6">
      <c r="F4113" s="33"/>
    </row>
    <row r="4114" spans="6:6">
      <c r="F4114" s="33"/>
    </row>
    <row r="4115" spans="6:6">
      <c r="F4115" s="33"/>
    </row>
    <row r="4116" spans="6:6">
      <c r="F4116" s="33"/>
    </row>
    <row r="4117" spans="6:6">
      <c r="F4117" s="33"/>
    </row>
    <row r="4118" spans="6:6">
      <c r="F4118" s="33"/>
    </row>
    <row r="4119" spans="6:6">
      <c r="F4119" s="33"/>
    </row>
    <row r="4120" spans="6:6">
      <c r="F4120" s="33"/>
    </row>
    <row r="4121" spans="6:6">
      <c r="F4121" s="33"/>
    </row>
    <row r="4122" spans="6:6">
      <c r="F4122" s="33"/>
    </row>
    <row r="4123" spans="6:6">
      <c r="F4123" s="33"/>
    </row>
    <row r="4124" spans="6:6">
      <c r="F4124" s="33"/>
    </row>
    <row r="4125" spans="6:6">
      <c r="F4125" s="33"/>
    </row>
    <row r="4126" spans="6:6">
      <c r="F4126" s="33"/>
    </row>
    <row r="4127" spans="6:6">
      <c r="F4127" s="33"/>
    </row>
    <row r="4128" spans="6:6">
      <c r="F4128" s="33"/>
    </row>
    <row r="4129" spans="6:6">
      <c r="F4129" s="33"/>
    </row>
    <row r="4130" spans="6:6">
      <c r="F4130" s="33"/>
    </row>
    <row r="4131" spans="6:6">
      <c r="F4131" s="33"/>
    </row>
    <row r="4132" spans="6:6">
      <c r="F4132" s="33"/>
    </row>
    <row r="4133" spans="6:6">
      <c r="F4133" s="33"/>
    </row>
    <row r="4134" spans="6:6">
      <c r="F4134" s="33"/>
    </row>
    <row r="4135" spans="6:6">
      <c r="F4135" s="33"/>
    </row>
    <row r="4136" spans="6:6">
      <c r="F4136" s="33"/>
    </row>
    <row r="4137" spans="6:6">
      <c r="F4137" s="33"/>
    </row>
    <row r="4138" spans="6:6">
      <c r="F4138" s="33"/>
    </row>
    <row r="4139" spans="6:6">
      <c r="F4139" s="33"/>
    </row>
    <row r="4140" spans="6:6">
      <c r="F4140" s="33"/>
    </row>
    <row r="4141" spans="6:6">
      <c r="F4141" s="33"/>
    </row>
    <row r="4142" spans="6:6">
      <c r="F4142" s="33"/>
    </row>
    <row r="4143" spans="6:6">
      <c r="F4143" s="33"/>
    </row>
    <row r="4144" spans="6:6">
      <c r="F4144" s="33"/>
    </row>
    <row r="4145" spans="6:6">
      <c r="F4145" s="33"/>
    </row>
    <row r="4146" spans="6:6">
      <c r="F4146" s="33"/>
    </row>
    <row r="4147" spans="6:6">
      <c r="F4147" s="33"/>
    </row>
    <row r="4148" spans="6:6">
      <c r="F4148" s="33"/>
    </row>
    <row r="4149" spans="6:6">
      <c r="F4149" s="33"/>
    </row>
    <row r="4150" spans="6:6">
      <c r="F4150" s="33"/>
    </row>
    <row r="4151" spans="6:6">
      <c r="F4151" s="33"/>
    </row>
    <row r="4152" spans="6:6">
      <c r="F4152" s="33"/>
    </row>
    <row r="4153" spans="6:6">
      <c r="F4153" s="33"/>
    </row>
    <row r="4154" spans="6:6">
      <c r="F4154" s="33"/>
    </row>
    <row r="4155" spans="6:6">
      <c r="F4155" s="33"/>
    </row>
    <row r="4156" spans="6:6">
      <c r="F4156" s="33"/>
    </row>
    <row r="4157" spans="6:6">
      <c r="F4157" s="33"/>
    </row>
    <row r="4158" spans="6:6">
      <c r="F4158" s="33"/>
    </row>
    <row r="4159" spans="6:6">
      <c r="F4159" s="33"/>
    </row>
    <row r="4160" spans="6:6">
      <c r="F4160" s="33"/>
    </row>
    <row r="4161" spans="6:6">
      <c r="F4161" s="33"/>
    </row>
    <row r="4162" spans="6:6">
      <c r="F4162" s="33"/>
    </row>
    <row r="4163" spans="6:6">
      <c r="F4163" s="33"/>
    </row>
    <row r="4164" spans="6:6">
      <c r="F4164" s="33"/>
    </row>
    <row r="4165" spans="6:6">
      <c r="F4165" s="33"/>
    </row>
    <row r="4166" spans="6:6">
      <c r="F4166" s="33"/>
    </row>
    <row r="4167" spans="6:6">
      <c r="F4167" s="33"/>
    </row>
    <row r="4168" spans="6:6">
      <c r="F4168" s="33"/>
    </row>
    <row r="4169" spans="6:6">
      <c r="F4169" s="33"/>
    </row>
    <row r="4170" spans="6:6">
      <c r="F4170" s="33"/>
    </row>
    <row r="4171" spans="6:6">
      <c r="F4171" s="33"/>
    </row>
    <row r="4172" spans="6:6">
      <c r="F4172" s="33"/>
    </row>
    <row r="4173" spans="6:6">
      <c r="F4173" s="33"/>
    </row>
    <row r="4174" spans="6:6">
      <c r="F4174" s="33"/>
    </row>
    <row r="4175" spans="6:6">
      <c r="F4175" s="33"/>
    </row>
    <row r="4176" spans="6:6">
      <c r="F4176" s="33"/>
    </row>
    <row r="4177" spans="6:6">
      <c r="F4177" s="33"/>
    </row>
    <row r="4178" spans="6:6">
      <c r="F4178" s="33"/>
    </row>
    <row r="4179" spans="6:6">
      <c r="F4179" s="33"/>
    </row>
    <row r="4180" spans="6:6">
      <c r="F4180" s="33"/>
    </row>
    <row r="4181" spans="6:6">
      <c r="F4181" s="33"/>
    </row>
    <row r="4182" spans="6:6">
      <c r="F4182" s="33"/>
    </row>
    <row r="4183" spans="6:6">
      <c r="F4183" s="33"/>
    </row>
    <row r="4184" spans="6:6">
      <c r="F4184" s="33"/>
    </row>
    <row r="4185" spans="6:6">
      <c r="F4185" s="33"/>
    </row>
    <row r="4186" spans="6:6">
      <c r="F4186" s="33"/>
    </row>
    <row r="4187" spans="6:6">
      <c r="F4187" s="33"/>
    </row>
    <row r="4188" spans="6:6">
      <c r="F4188" s="33"/>
    </row>
    <row r="4189" spans="6:6">
      <c r="F4189" s="33"/>
    </row>
    <row r="4190" spans="6:6">
      <c r="F4190" s="33"/>
    </row>
    <row r="4191" spans="6:6">
      <c r="F4191" s="33"/>
    </row>
    <row r="4192" spans="6:6">
      <c r="F4192" s="33"/>
    </row>
    <row r="4193" spans="6:6">
      <c r="F4193" s="33"/>
    </row>
    <row r="4194" spans="6:6">
      <c r="F4194" s="33"/>
    </row>
    <row r="4195" spans="6:6">
      <c r="F4195" s="33"/>
    </row>
    <row r="4196" spans="6:6">
      <c r="F4196" s="33"/>
    </row>
    <row r="4197" spans="6:6">
      <c r="F4197" s="33"/>
    </row>
    <row r="4198" spans="6:6">
      <c r="F4198" s="33"/>
    </row>
    <row r="4199" spans="6:6">
      <c r="F4199" s="33"/>
    </row>
    <row r="4200" spans="6:6">
      <c r="F4200" s="33"/>
    </row>
    <row r="4201" spans="6:6">
      <c r="F4201" s="33"/>
    </row>
    <row r="4202" spans="6:6">
      <c r="F4202" s="33"/>
    </row>
    <row r="4203" spans="6:6">
      <c r="F4203" s="33"/>
    </row>
    <row r="4204" spans="6:6">
      <c r="F4204" s="33"/>
    </row>
    <row r="4205" spans="6:6">
      <c r="F4205" s="33"/>
    </row>
    <row r="4206" spans="6:6">
      <c r="F4206" s="33"/>
    </row>
    <row r="4207" spans="6:6">
      <c r="F4207" s="33"/>
    </row>
    <row r="4208" spans="6:6">
      <c r="F4208" s="33"/>
    </row>
    <row r="4209" spans="6:6">
      <c r="F4209" s="33"/>
    </row>
    <row r="4210" spans="6:6">
      <c r="F4210" s="33"/>
    </row>
    <row r="4211" spans="6:6">
      <c r="F4211" s="33"/>
    </row>
    <row r="4212" spans="6:6">
      <c r="F4212" s="33"/>
    </row>
    <row r="4213" spans="6:6">
      <c r="F4213" s="33"/>
    </row>
    <row r="4214" spans="6:6">
      <c r="F4214" s="33"/>
    </row>
    <row r="4215" spans="6:6">
      <c r="F4215" s="33"/>
    </row>
    <row r="4216" spans="6:6">
      <c r="F4216" s="33"/>
    </row>
    <row r="4217" spans="6:6">
      <c r="F4217" s="33"/>
    </row>
    <row r="4218" spans="6:6">
      <c r="F4218" s="33"/>
    </row>
    <row r="4219" spans="6:6">
      <c r="F4219" s="33"/>
    </row>
    <row r="4220" spans="6:6">
      <c r="F4220" s="33"/>
    </row>
    <row r="4221" spans="6:6">
      <c r="F4221" s="33"/>
    </row>
    <row r="4222" spans="6:6">
      <c r="F4222" s="33"/>
    </row>
    <row r="4223" spans="6:6">
      <c r="F4223" s="33"/>
    </row>
    <row r="4224" spans="6:6">
      <c r="F4224" s="33"/>
    </row>
    <row r="4225" spans="6:6">
      <c r="F4225" s="33"/>
    </row>
    <row r="4226" spans="6:6">
      <c r="F4226" s="33"/>
    </row>
    <row r="4227" spans="6:6">
      <c r="F4227" s="33"/>
    </row>
    <row r="4228" spans="6:6">
      <c r="F4228" s="33"/>
    </row>
    <row r="4229" spans="6:6">
      <c r="F4229" s="33"/>
    </row>
    <row r="4230" spans="6:6">
      <c r="F4230" s="33"/>
    </row>
    <row r="4231" spans="6:6">
      <c r="F4231" s="33"/>
    </row>
    <row r="4232" spans="6:6">
      <c r="F4232" s="33"/>
    </row>
    <row r="4233" spans="6:6">
      <c r="F4233" s="33"/>
    </row>
    <row r="4234" spans="6:6">
      <c r="F4234" s="33"/>
    </row>
    <row r="4235" spans="6:6">
      <c r="F4235" s="33"/>
    </row>
    <row r="4236" spans="6:6">
      <c r="F4236" s="33"/>
    </row>
    <row r="4237" spans="6:6">
      <c r="F4237" s="33"/>
    </row>
    <row r="4238" spans="6:6">
      <c r="F4238" s="33"/>
    </row>
    <row r="4239" spans="6:6">
      <c r="F4239" s="33"/>
    </row>
    <row r="4240" spans="6:6">
      <c r="F4240" s="33"/>
    </row>
    <row r="4241" spans="6:6">
      <c r="F4241" s="33"/>
    </row>
    <row r="4242" spans="6:6">
      <c r="F4242" s="33"/>
    </row>
    <row r="4243" spans="6:6">
      <c r="F4243" s="33"/>
    </row>
    <row r="4244" spans="6:6">
      <c r="F4244" s="33"/>
    </row>
    <row r="4245" spans="6:6">
      <c r="F4245" s="33"/>
    </row>
    <row r="4246" spans="6:6">
      <c r="F4246" s="33"/>
    </row>
    <row r="4247" spans="6:6">
      <c r="F4247" s="33"/>
    </row>
    <row r="4248" spans="6:6">
      <c r="F4248" s="33"/>
    </row>
    <row r="4249" spans="6:6">
      <c r="F4249" s="33"/>
    </row>
    <row r="4250" spans="6:6">
      <c r="F4250" s="33"/>
    </row>
    <row r="4251" spans="6:6">
      <c r="F4251" s="33"/>
    </row>
    <row r="4252" spans="6:6">
      <c r="F4252" s="33"/>
    </row>
    <row r="4253" spans="6:6">
      <c r="F4253" s="33"/>
    </row>
    <row r="4254" spans="6:6">
      <c r="F4254" s="33"/>
    </row>
    <row r="4255" spans="6:6">
      <c r="F4255" s="33"/>
    </row>
    <row r="4256" spans="6:6">
      <c r="F4256" s="33"/>
    </row>
    <row r="4257" spans="6:6">
      <c r="F4257" s="33"/>
    </row>
    <row r="4258" spans="6:6">
      <c r="F4258" s="33"/>
    </row>
    <row r="4259" spans="6:6">
      <c r="F4259" s="33"/>
    </row>
    <row r="4260" spans="6:6">
      <c r="F4260" s="33"/>
    </row>
    <row r="4261" spans="6:6">
      <c r="F4261" s="33"/>
    </row>
    <row r="4262" spans="6:6">
      <c r="F4262" s="33"/>
    </row>
    <row r="4263" spans="6:6">
      <c r="F4263" s="33"/>
    </row>
    <row r="4264" spans="6:6">
      <c r="F4264" s="33"/>
    </row>
    <row r="4265" spans="6:6">
      <c r="F4265" s="33"/>
    </row>
    <row r="4266" spans="6:6">
      <c r="F4266" s="33"/>
    </row>
    <row r="4267" spans="6:6">
      <c r="F4267" s="33"/>
    </row>
    <row r="4268" spans="6:6">
      <c r="F4268" s="33"/>
    </row>
    <row r="4269" spans="6:6">
      <c r="F4269" s="33"/>
    </row>
    <row r="4270" spans="6:6">
      <c r="F4270" s="33"/>
    </row>
    <row r="4271" spans="6:6">
      <c r="F4271" s="33"/>
    </row>
    <row r="4272" spans="6:6">
      <c r="F4272" s="33"/>
    </row>
    <row r="4273" spans="6:6">
      <c r="F4273" s="33"/>
    </row>
    <row r="4274" spans="6:6">
      <c r="F4274" s="33"/>
    </row>
    <row r="4275" spans="6:6">
      <c r="F4275" s="33"/>
    </row>
    <row r="4276" spans="6:6">
      <c r="F4276" s="33"/>
    </row>
    <row r="4277" spans="6:6">
      <c r="F4277" s="33"/>
    </row>
    <row r="4278" spans="6:6">
      <c r="F4278" s="33"/>
    </row>
    <row r="4279" spans="6:6">
      <c r="F4279" s="33"/>
    </row>
    <row r="4280" spans="6:6">
      <c r="F4280" s="33"/>
    </row>
    <row r="4281" spans="6:6">
      <c r="F4281" s="33"/>
    </row>
    <row r="4282" spans="6:6">
      <c r="F4282" s="33"/>
    </row>
    <row r="4283" spans="6:6">
      <c r="F4283" s="33"/>
    </row>
    <row r="4284" spans="6:6">
      <c r="F4284" s="33"/>
    </row>
    <row r="4285" spans="6:6">
      <c r="F4285" s="33"/>
    </row>
    <row r="4286" spans="6:6">
      <c r="F4286" s="33"/>
    </row>
    <row r="4287" spans="6:6">
      <c r="F4287" s="33"/>
    </row>
    <row r="4288" spans="6:6">
      <c r="F4288" s="33"/>
    </row>
    <row r="4289" spans="6:6">
      <c r="F4289" s="33"/>
    </row>
    <row r="4290" spans="6:6">
      <c r="F4290" s="33"/>
    </row>
    <row r="4291" spans="6:6">
      <c r="F4291" s="33"/>
    </row>
    <row r="4292" spans="6:6">
      <c r="F4292" s="33"/>
    </row>
    <row r="4293" spans="6:6">
      <c r="F4293" s="33"/>
    </row>
    <row r="4294" spans="6:6">
      <c r="F4294" s="33"/>
    </row>
    <row r="4295" spans="6:6">
      <c r="F4295" s="33"/>
    </row>
    <row r="4296" spans="6:6">
      <c r="F4296" s="33"/>
    </row>
    <row r="4297" spans="6:6">
      <c r="F4297" s="33"/>
    </row>
    <row r="4298" spans="6:6">
      <c r="F4298" s="33"/>
    </row>
    <row r="4299" spans="6:6">
      <c r="F4299" s="33"/>
    </row>
    <row r="4300" spans="6:6">
      <c r="F4300" s="33"/>
    </row>
    <row r="4301" spans="6:6">
      <c r="F4301" s="33"/>
    </row>
    <row r="4302" spans="6:6">
      <c r="F4302" s="33"/>
    </row>
    <row r="4303" spans="6:6">
      <c r="F4303" s="33"/>
    </row>
    <row r="4304" spans="6:6">
      <c r="F4304" s="33"/>
    </row>
    <row r="4305" spans="6:6">
      <c r="F4305" s="33"/>
    </row>
    <row r="4306" spans="6:6">
      <c r="F4306" s="33"/>
    </row>
    <row r="4307" spans="6:6">
      <c r="F4307" s="33"/>
    </row>
    <row r="4308" spans="6:6">
      <c r="F4308" s="33"/>
    </row>
    <row r="4309" spans="6:6">
      <c r="F4309" s="33"/>
    </row>
    <row r="4310" spans="6:6">
      <c r="F4310" s="33"/>
    </row>
    <row r="4311" spans="6:6">
      <c r="F4311" s="33"/>
    </row>
    <row r="4312" spans="6:6">
      <c r="F4312" s="33"/>
    </row>
    <row r="4313" spans="6:6">
      <c r="F4313" s="33"/>
    </row>
    <row r="4314" spans="6:6">
      <c r="F4314" s="33"/>
    </row>
    <row r="4315" spans="6:6">
      <c r="F4315" s="33"/>
    </row>
    <row r="4316" spans="6:6">
      <c r="F4316" s="33"/>
    </row>
    <row r="4317" spans="6:6">
      <c r="F4317" s="33"/>
    </row>
    <row r="4318" spans="6:6">
      <c r="F4318" s="33"/>
    </row>
    <row r="4319" spans="6:6">
      <c r="F4319" s="33"/>
    </row>
    <row r="4320" spans="6:6">
      <c r="F4320" s="33"/>
    </row>
    <row r="4321" spans="6:6">
      <c r="F4321" s="33"/>
    </row>
    <row r="4322" spans="6:6">
      <c r="F4322" s="33"/>
    </row>
    <row r="4323" spans="6:6">
      <c r="F4323" s="33"/>
    </row>
    <row r="4324" spans="6:6">
      <c r="F4324" s="33"/>
    </row>
    <row r="4325" spans="6:6">
      <c r="F4325" s="33"/>
    </row>
    <row r="4326" spans="6:6">
      <c r="F4326" s="33"/>
    </row>
    <row r="4327" spans="6:6">
      <c r="F4327" s="33"/>
    </row>
    <row r="4328" spans="6:6">
      <c r="F4328" s="33"/>
    </row>
    <row r="4329" spans="6:6">
      <c r="F4329" s="33"/>
    </row>
    <row r="4330" spans="6:6">
      <c r="F4330" s="33"/>
    </row>
    <row r="4331" spans="6:6">
      <c r="F4331" s="33"/>
    </row>
    <row r="4332" spans="6:6">
      <c r="F4332" s="33"/>
    </row>
    <row r="4333" spans="6:6">
      <c r="F4333" s="33"/>
    </row>
    <row r="4334" spans="6:6">
      <c r="F4334" s="33"/>
    </row>
    <row r="4335" spans="6:6">
      <c r="F4335" s="33"/>
    </row>
    <row r="4336" spans="6:6">
      <c r="F4336" s="33"/>
    </row>
    <row r="4337" spans="6:6">
      <c r="F4337" s="33"/>
    </row>
    <row r="4338" spans="6:6">
      <c r="F4338" s="33"/>
    </row>
    <row r="4339" spans="6:6">
      <c r="F4339" s="33"/>
    </row>
    <row r="4340" spans="6:6">
      <c r="F4340" s="33"/>
    </row>
    <row r="4341" spans="6:6">
      <c r="F4341" s="33"/>
    </row>
    <row r="4342" spans="6:6">
      <c r="F4342" s="33"/>
    </row>
    <row r="4343" spans="6:6">
      <c r="F4343" s="33"/>
    </row>
    <row r="4344" spans="6:6">
      <c r="F4344" s="33"/>
    </row>
    <row r="4345" spans="6:6">
      <c r="F4345" s="33"/>
    </row>
    <row r="4346" spans="6:6">
      <c r="F4346" s="33"/>
    </row>
    <row r="4347" spans="6:6">
      <c r="F4347" s="33"/>
    </row>
    <row r="4348" spans="6:6">
      <c r="F4348" s="33"/>
    </row>
    <row r="4349" spans="6:6">
      <c r="F4349" s="33"/>
    </row>
    <row r="4350" spans="6:6">
      <c r="F4350" s="33"/>
    </row>
    <row r="4351" spans="6:6">
      <c r="F4351" s="33"/>
    </row>
    <row r="4352" spans="6:6">
      <c r="F4352" s="33"/>
    </row>
    <row r="4353" spans="6:6">
      <c r="F4353" s="33"/>
    </row>
    <row r="4354" spans="6:6">
      <c r="F4354" s="33"/>
    </row>
    <row r="4355" spans="6:6">
      <c r="F4355" s="33"/>
    </row>
    <row r="4356" spans="6:6">
      <c r="F4356" s="33"/>
    </row>
    <row r="4357" spans="6:6">
      <c r="F4357" s="33"/>
    </row>
    <row r="4358" spans="6:6">
      <c r="F4358" s="33"/>
    </row>
    <row r="4359" spans="6:6">
      <c r="F4359" s="33"/>
    </row>
    <row r="4360" spans="6:6">
      <c r="F4360" s="33"/>
    </row>
    <row r="4361" spans="6:6">
      <c r="F4361" s="33"/>
    </row>
    <row r="4362" spans="6:6">
      <c r="F4362" s="33"/>
    </row>
    <row r="4363" spans="6:6">
      <c r="F4363" s="33"/>
    </row>
    <row r="4364" spans="6:6">
      <c r="F4364" s="33"/>
    </row>
    <row r="4365" spans="6:6">
      <c r="F4365" s="33"/>
    </row>
    <row r="4366" spans="6:6">
      <c r="F4366" s="33"/>
    </row>
    <row r="4367" spans="6:6">
      <c r="F4367" s="33"/>
    </row>
    <row r="4368" spans="6:6">
      <c r="F4368" s="33"/>
    </row>
    <row r="4369" spans="6:6">
      <c r="F4369" s="33"/>
    </row>
    <row r="4370" spans="6:6">
      <c r="F4370" s="33"/>
    </row>
    <row r="4371" spans="6:6">
      <c r="F4371" s="33"/>
    </row>
    <row r="4372" spans="6:6">
      <c r="F4372" s="33"/>
    </row>
    <row r="4373" spans="6:6">
      <c r="F4373" s="33"/>
    </row>
    <row r="4374" spans="6:6">
      <c r="F4374" s="33"/>
    </row>
    <row r="4375" spans="6:6">
      <c r="F4375" s="33"/>
    </row>
    <row r="4376" spans="6:6">
      <c r="F4376" s="33"/>
    </row>
    <row r="4377" spans="6:6">
      <c r="F4377" s="33"/>
    </row>
    <row r="4378" spans="6:6">
      <c r="F4378" s="33"/>
    </row>
    <row r="4379" spans="6:6">
      <c r="F4379" s="33"/>
    </row>
    <row r="4380" spans="6:6">
      <c r="F4380" s="33"/>
    </row>
    <row r="4381" spans="6:6">
      <c r="F4381" s="33"/>
    </row>
    <row r="4382" spans="6:6">
      <c r="F4382" s="33"/>
    </row>
    <row r="4383" spans="6:6">
      <c r="F4383" s="33"/>
    </row>
    <row r="4384" spans="6:6">
      <c r="F4384" s="33"/>
    </row>
    <row r="4385" spans="6:6">
      <c r="F4385" s="33"/>
    </row>
    <row r="4386" spans="6:6">
      <c r="F4386" s="33"/>
    </row>
    <row r="4387" spans="6:6">
      <c r="F4387" s="33"/>
    </row>
    <row r="4388" spans="6:6">
      <c r="F4388" s="33"/>
    </row>
    <row r="4389" spans="6:6">
      <c r="F4389" s="33"/>
    </row>
    <row r="4390" spans="6:6">
      <c r="F4390" s="33"/>
    </row>
    <row r="4391" spans="6:6">
      <c r="F4391" s="33"/>
    </row>
    <row r="4392" spans="6:6">
      <c r="F4392" s="33"/>
    </row>
    <row r="4393" spans="6:6">
      <c r="F4393" s="33"/>
    </row>
    <row r="4394" spans="6:6">
      <c r="F4394" s="33"/>
    </row>
    <row r="4395" spans="6:6">
      <c r="F4395" s="33"/>
    </row>
    <row r="4396" spans="6:6">
      <c r="F4396" s="33"/>
    </row>
    <row r="4397" spans="6:6">
      <c r="F4397" s="33"/>
    </row>
    <row r="4398" spans="6:6">
      <c r="F4398" s="33"/>
    </row>
    <row r="4399" spans="6:6">
      <c r="F4399" s="33"/>
    </row>
    <row r="4400" spans="6:6">
      <c r="F4400" s="33"/>
    </row>
    <row r="4401" spans="6:6">
      <c r="F4401" s="33"/>
    </row>
    <row r="4402" spans="6:6">
      <c r="F4402" s="33"/>
    </row>
    <row r="4403" spans="6:6">
      <c r="F4403" s="33"/>
    </row>
    <row r="4404" spans="6:6">
      <c r="F4404" s="33"/>
    </row>
    <row r="4405" spans="6:6">
      <c r="F4405" s="33"/>
    </row>
    <row r="4406" spans="6:6">
      <c r="F4406" s="33"/>
    </row>
    <row r="4407" spans="6:6">
      <c r="F4407" s="33"/>
    </row>
    <row r="4408" spans="6:6">
      <c r="F4408" s="33"/>
    </row>
    <row r="4409" spans="6:6">
      <c r="F4409" s="33"/>
    </row>
    <row r="4410" spans="6:6">
      <c r="F4410" s="33"/>
    </row>
    <row r="4411" spans="6:6">
      <c r="F4411" s="33"/>
    </row>
    <row r="4412" spans="6:6">
      <c r="F4412" s="33"/>
    </row>
    <row r="4413" spans="6:6">
      <c r="F4413" s="33"/>
    </row>
    <row r="4414" spans="6:6">
      <c r="F4414" s="33"/>
    </row>
    <row r="4415" spans="6:6">
      <c r="F4415" s="33"/>
    </row>
    <row r="4416" spans="6:6">
      <c r="F4416" s="33"/>
    </row>
    <row r="4417" spans="6:6">
      <c r="F4417" s="33"/>
    </row>
    <row r="4418" spans="6:6">
      <c r="F4418" s="33"/>
    </row>
    <row r="4419" spans="6:6">
      <c r="F4419" s="33"/>
    </row>
    <row r="4420" spans="6:6">
      <c r="F4420" s="33"/>
    </row>
    <row r="4421" spans="6:6">
      <c r="F4421" s="33"/>
    </row>
    <row r="4422" spans="6:6">
      <c r="F4422" s="33"/>
    </row>
    <row r="4423" spans="6:6">
      <c r="F4423" s="33"/>
    </row>
    <row r="4424" spans="6:6">
      <c r="F4424" s="33"/>
    </row>
    <row r="4425" spans="6:6">
      <c r="F4425" s="33"/>
    </row>
    <row r="4426" spans="6:6">
      <c r="F4426" s="33"/>
    </row>
    <row r="4427" spans="6:6">
      <c r="F4427" s="33"/>
    </row>
    <row r="4428" spans="6:6">
      <c r="F4428" s="33"/>
    </row>
    <row r="4429" spans="6:6">
      <c r="F4429" s="33"/>
    </row>
    <row r="4430" spans="6:6">
      <c r="F4430" s="33"/>
    </row>
    <row r="4431" spans="6:6">
      <c r="F4431" s="33"/>
    </row>
    <row r="4432" spans="6:6">
      <c r="F4432" s="33"/>
    </row>
    <row r="4433" spans="6:6">
      <c r="F4433" s="33"/>
    </row>
    <row r="4434" spans="6:6">
      <c r="F4434" s="33"/>
    </row>
    <row r="4435" spans="6:6">
      <c r="F4435" s="33"/>
    </row>
    <row r="4436" spans="6:6">
      <c r="F4436" s="33"/>
    </row>
    <row r="4437" spans="6:6">
      <c r="F4437" s="33"/>
    </row>
    <row r="4438" spans="6:6">
      <c r="F4438" s="33"/>
    </row>
    <row r="4439" spans="6:6">
      <c r="F4439" s="33"/>
    </row>
    <row r="4440" spans="6:6">
      <c r="F4440" s="33"/>
    </row>
    <row r="4441" spans="6:6">
      <c r="F4441" s="33"/>
    </row>
    <row r="4442" spans="6:6">
      <c r="F4442" s="33"/>
    </row>
    <row r="4443" spans="6:6">
      <c r="F4443" s="33"/>
    </row>
    <row r="4444" spans="6:6">
      <c r="F4444" s="33"/>
    </row>
    <row r="4445" spans="6:6">
      <c r="F4445" s="33"/>
    </row>
    <row r="4446" spans="6:6">
      <c r="F4446" s="33"/>
    </row>
    <row r="4447" spans="6:6">
      <c r="F4447" s="33"/>
    </row>
    <row r="4448" spans="6:6">
      <c r="F4448" s="33"/>
    </row>
    <row r="4449" spans="6:6">
      <c r="F4449" s="33"/>
    </row>
    <row r="4450" spans="6:6">
      <c r="F4450" s="33"/>
    </row>
    <row r="4451" spans="6:6">
      <c r="F4451" s="33"/>
    </row>
    <row r="4452" spans="6:6">
      <c r="F4452" s="33"/>
    </row>
    <row r="4453" spans="6:6">
      <c r="F4453" s="33"/>
    </row>
    <row r="4454" spans="6:6">
      <c r="F4454" s="33"/>
    </row>
    <row r="4455" spans="6:6">
      <c r="F4455" s="33"/>
    </row>
    <row r="4456" spans="6:6">
      <c r="F4456" s="33"/>
    </row>
    <row r="4457" spans="6:6">
      <c r="F4457" s="33"/>
    </row>
    <row r="4458" spans="6:6">
      <c r="F4458" s="33"/>
    </row>
    <row r="4459" spans="6:6">
      <c r="F4459" s="33"/>
    </row>
    <row r="4460" spans="6:6">
      <c r="F4460" s="33"/>
    </row>
    <row r="4461" spans="6:6">
      <c r="F4461" s="33"/>
    </row>
    <row r="4462" spans="6:6">
      <c r="F4462" s="33"/>
    </row>
    <row r="4463" spans="6:6">
      <c r="F4463" s="33"/>
    </row>
    <row r="4464" spans="6:6">
      <c r="F4464" s="33"/>
    </row>
    <row r="4465" spans="6:6">
      <c r="F4465" s="33"/>
    </row>
    <row r="4466" spans="6:6">
      <c r="F4466" s="33"/>
    </row>
    <row r="4467" spans="6:6">
      <c r="F4467" s="33"/>
    </row>
    <row r="4468" spans="6:6">
      <c r="F4468" s="33"/>
    </row>
    <row r="4469" spans="6:6">
      <c r="F4469" s="33"/>
    </row>
    <row r="4470" spans="6:6">
      <c r="F4470" s="33"/>
    </row>
    <row r="4471" spans="6:6">
      <c r="F4471" s="33"/>
    </row>
    <row r="4472" spans="6:6">
      <c r="F4472" s="33"/>
    </row>
    <row r="4473" spans="6:6">
      <c r="F4473" s="33"/>
    </row>
    <row r="4474" spans="6:6">
      <c r="F4474" s="33"/>
    </row>
    <row r="4475" spans="6:6">
      <c r="F4475" s="33"/>
    </row>
    <row r="4476" spans="6:6">
      <c r="F4476" s="33"/>
    </row>
    <row r="4477" spans="6:6">
      <c r="F4477" s="33"/>
    </row>
    <row r="4478" spans="6:6">
      <c r="F4478" s="33"/>
    </row>
    <row r="4479" spans="6:6">
      <c r="F4479" s="33"/>
    </row>
    <row r="4480" spans="6:6">
      <c r="F4480" s="33"/>
    </row>
    <row r="4481" spans="6:6">
      <c r="F4481" s="33"/>
    </row>
    <row r="4482" spans="6:6">
      <c r="F4482" s="33"/>
    </row>
    <row r="4483" spans="6:6">
      <c r="F4483" s="33"/>
    </row>
    <row r="4484" spans="6:6">
      <c r="F4484" s="33"/>
    </row>
    <row r="4485" spans="6:6">
      <c r="F4485" s="33"/>
    </row>
    <row r="4486" spans="6:6">
      <c r="F4486" s="33"/>
    </row>
    <row r="4487" spans="6:6">
      <c r="F4487" s="33"/>
    </row>
    <row r="4488" spans="6:6">
      <c r="F4488" s="33"/>
    </row>
    <row r="4489" spans="6:6">
      <c r="F4489" s="33"/>
    </row>
    <row r="4490" spans="6:6">
      <c r="F4490" s="33"/>
    </row>
    <row r="4491" spans="6:6">
      <c r="F4491" s="33"/>
    </row>
    <row r="4492" spans="6:6">
      <c r="F4492" s="33"/>
    </row>
    <row r="4493" spans="6:6">
      <c r="F4493" s="33"/>
    </row>
    <row r="4494" spans="6:6">
      <c r="F4494" s="33"/>
    </row>
    <row r="4495" spans="6:6">
      <c r="F4495" s="33"/>
    </row>
    <row r="4496" spans="6:6">
      <c r="F4496" s="33"/>
    </row>
    <row r="4497" spans="6:6">
      <c r="F4497" s="33"/>
    </row>
    <row r="4498" spans="6:6">
      <c r="F4498" s="33"/>
    </row>
    <row r="4499" spans="6:6">
      <c r="F4499" s="33"/>
    </row>
    <row r="4500" spans="6:6">
      <c r="F4500" s="33"/>
    </row>
    <row r="4501" spans="6:6">
      <c r="F4501" s="33"/>
    </row>
    <row r="4502" spans="6:6">
      <c r="F4502" s="33"/>
    </row>
    <row r="4503" spans="6:6">
      <c r="F4503" s="33"/>
    </row>
    <row r="4504" spans="6:6">
      <c r="F4504" s="33"/>
    </row>
    <row r="4505" spans="6:6">
      <c r="F4505" s="33"/>
    </row>
    <row r="4506" spans="6:6">
      <c r="F4506" s="33"/>
    </row>
    <row r="4507" spans="6:6">
      <c r="F4507" s="33"/>
    </row>
    <row r="4508" spans="6:6">
      <c r="F4508" s="33"/>
    </row>
    <row r="4509" spans="6:6">
      <c r="F4509" s="33"/>
    </row>
    <row r="4510" spans="6:6">
      <c r="F4510" s="33"/>
    </row>
    <row r="4511" spans="6:6">
      <c r="F4511" s="33"/>
    </row>
    <row r="4512" spans="6:6">
      <c r="F4512" s="33"/>
    </row>
    <row r="4513" spans="6:6">
      <c r="F4513" s="33"/>
    </row>
    <row r="4514" spans="6:6">
      <c r="F4514" s="33"/>
    </row>
    <row r="4515" spans="6:6">
      <c r="F4515" s="33"/>
    </row>
    <row r="4516" spans="6:6">
      <c r="F4516" s="33"/>
    </row>
    <row r="4517" spans="6:6">
      <c r="F4517" s="33"/>
    </row>
    <row r="4518" spans="6:6">
      <c r="F4518" s="33"/>
    </row>
    <row r="4519" spans="6:6">
      <c r="F4519" s="33"/>
    </row>
    <row r="4520" spans="6:6">
      <c r="F4520" s="33"/>
    </row>
    <row r="4521" spans="6:6">
      <c r="F4521" s="33"/>
    </row>
    <row r="4522" spans="6:6">
      <c r="F4522" s="33"/>
    </row>
    <row r="4523" spans="6:6">
      <c r="F4523" s="33"/>
    </row>
    <row r="4524" spans="6:6">
      <c r="F4524" s="33"/>
    </row>
    <row r="4525" spans="6:6">
      <c r="F4525" s="33"/>
    </row>
    <row r="4526" spans="6:6">
      <c r="F4526" s="33"/>
    </row>
    <row r="4527" spans="6:6">
      <c r="F4527" s="33"/>
    </row>
    <row r="4528" spans="6:6">
      <c r="F4528" s="33"/>
    </row>
    <row r="4529" spans="6:6">
      <c r="F4529" s="33"/>
    </row>
    <row r="4530" spans="6:6">
      <c r="F4530" s="33"/>
    </row>
    <row r="4531" spans="6:6">
      <c r="F4531" s="33"/>
    </row>
    <row r="4532" spans="6:6">
      <c r="F4532" s="33"/>
    </row>
    <row r="4533" spans="6:6">
      <c r="F4533" s="33"/>
    </row>
    <row r="4534" spans="6:6">
      <c r="F4534" s="33"/>
    </row>
    <row r="4535" spans="6:6">
      <c r="F4535" s="33"/>
    </row>
    <row r="4536" spans="6:6">
      <c r="F4536" s="33"/>
    </row>
    <row r="4537" spans="6:6">
      <c r="F4537" s="33"/>
    </row>
    <row r="4538" spans="6:6">
      <c r="F4538" s="33"/>
    </row>
    <row r="4539" spans="6:6">
      <c r="F4539" s="33"/>
    </row>
    <row r="4540" spans="6:6">
      <c r="F4540" s="33"/>
    </row>
    <row r="4541" spans="6:6">
      <c r="F4541" s="33"/>
    </row>
    <row r="4542" spans="6:6">
      <c r="F4542" s="33"/>
    </row>
    <row r="4543" spans="6:6">
      <c r="F4543" s="33"/>
    </row>
    <row r="4544" spans="6:6">
      <c r="F4544" s="33"/>
    </row>
    <row r="4545" spans="6:6">
      <c r="F4545" s="33"/>
    </row>
    <row r="4546" spans="6:6">
      <c r="F4546" s="33"/>
    </row>
    <row r="4547" spans="6:6">
      <c r="F4547" s="33"/>
    </row>
    <row r="4548" spans="6:6">
      <c r="F4548" s="33"/>
    </row>
    <row r="4549" spans="6:6">
      <c r="F4549" s="33"/>
    </row>
    <row r="4550" spans="6:6">
      <c r="F4550" s="33"/>
    </row>
    <row r="4551" spans="6:6">
      <c r="F4551" s="33"/>
    </row>
    <row r="4552" spans="6:6">
      <c r="F4552" s="33"/>
    </row>
    <row r="4553" spans="6:6">
      <c r="F4553" s="33"/>
    </row>
    <row r="4554" spans="6:6">
      <c r="F4554" s="33"/>
    </row>
    <row r="4555" spans="6:6">
      <c r="F4555" s="33"/>
    </row>
    <row r="4556" spans="6:6">
      <c r="F4556" s="33"/>
    </row>
    <row r="4557" spans="6:6">
      <c r="F4557" s="33"/>
    </row>
    <row r="4558" spans="6:6">
      <c r="F4558" s="33"/>
    </row>
    <row r="4559" spans="6:6">
      <c r="F4559" s="33"/>
    </row>
    <row r="4560" spans="6:6">
      <c r="F4560" s="33"/>
    </row>
    <row r="4561" spans="6:6">
      <c r="F4561" s="33"/>
    </row>
    <row r="4562" spans="6:6">
      <c r="F4562" s="33"/>
    </row>
    <row r="4563" spans="6:6">
      <c r="F4563" s="33"/>
    </row>
    <row r="4564" spans="6:6">
      <c r="F4564" s="33"/>
    </row>
    <row r="4565" spans="6:6">
      <c r="F4565" s="33"/>
    </row>
    <row r="4566" spans="6:6">
      <c r="F4566" s="33"/>
    </row>
    <row r="4567" spans="6:6">
      <c r="F4567" s="33"/>
    </row>
    <row r="4568" spans="6:6">
      <c r="F4568" s="33"/>
    </row>
    <row r="4569" spans="6:6">
      <c r="F4569" s="33"/>
    </row>
    <row r="4570" spans="6:6">
      <c r="F4570" s="33"/>
    </row>
    <row r="4571" spans="6:6">
      <c r="F4571" s="33"/>
    </row>
    <row r="4572" spans="6:6">
      <c r="F4572" s="33"/>
    </row>
    <row r="4573" spans="6:6">
      <c r="F4573" s="33"/>
    </row>
    <row r="4574" spans="6:6">
      <c r="F4574" s="33"/>
    </row>
    <row r="4575" spans="6:6">
      <c r="F4575" s="33"/>
    </row>
    <row r="4576" spans="6:6">
      <c r="F4576" s="33"/>
    </row>
    <row r="4577" spans="6:6">
      <c r="F4577" s="33"/>
    </row>
    <row r="4578" spans="6:6">
      <c r="F4578" s="33"/>
    </row>
    <row r="4579" spans="6:6">
      <c r="F4579" s="33"/>
    </row>
    <row r="4580" spans="6:6">
      <c r="F4580" s="33"/>
    </row>
    <row r="4581" spans="6:6">
      <c r="F4581" s="33"/>
    </row>
    <row r="4582" spans="6:6">
      <c r="F4582" s="33"/>
    </row>
    <row r="4583" spans="6:6">
      <c r="F4583" s="33"/>
    </row>
    <row r="4584" spans="6:6">
      <c r="F4584" s="33"/>
    </row>
    <row r="4585" spans="6:6">
      <c r="F4585" s="33"/>
    </row>
    <row r="4586" spans="6:6">
      <c r="F4586" s="33"/>
    </row>
    <row r="4587" spans="6:6">
      <c r="F4587" s="33"/>
    </row>
    <row r="4588" spans="6:6">
      <c r="F4588" s="33"/>
    </row>
    <row r="4589" spans="6:6">
      <c r="F4589" s="33"/>
    </row>
    <row r="4590" spans="6:6">
      <c r="F4590" s="33"/>
    </row>
    <row r="4591" spans="6:6">
      <c r="F4591" s="33"/>
    </row>
    <row r="4592" spans="6:6">
      <c r="F4592" s="33"/>
    </row>
    <row r="4593" spans="6:6">
      <c r="F4593" s="33"/>
    </row>
    <row r="4594" spans="6:6">
      <c r="F4594" s="33"/>
    </row>
    <row r="4595" spans="6:6">
      <c r="F4595" s="33"/>
    </row>
    <row r="4596" spans="6:6">
      <c r="F4596" s="33"/>
    </row>
    <row r="4597" spans="6:6">
      <c r="F4597" s="33"/>
    </row>
    <row r="4598" spans="6:6">
      <c r="F4598" s="33"/>
    </row>
    <row r="4599" spans="6:6">
      <c r="F4599" s="33"/>
    </row>
    <row r="4600" spans="6:6">
      <c r="F4600" s="33"/>
    </row>
    <row r="4601" spans="6:6">
      <c r="F4601" s="33"/>
    </row>
    <row r="4602" spans="6:6">
      <c r="F4602" s="33"/>
    </row>
    <row r="4603" spans="6:6">
      <c r="F4603" s="33"/>
    </row>
    <row r="4604" spans="6:6">
      <c r="F4604" s="33"/>
    </row>
    <row r="4605" spans="6:6">
      <c r="F4605" s="33"/>
    </row>
    <row r="4606" spans="6:6">
      <c r="F4606" s="33"/>
    </row>
    <row r="4607" spans="6:6">
      <c r="F4607" s="33"/>
    </row>
    <row r="4608" spans="6:6">
      <c r="F4608" s="33"/>
    </row>
    <row r="4609" spans="6:6">
      <c r="F4609" s="33"/>
    </row>
    <row r="4610" spans="6:6">
      <c r="F4610" s="33"/>
    </row>
    <row r="4611" spans="6:6">
      <c r="F4611" s="33"/>
    </row>
    <row r="4612" spans="6:6">
      <c r="F4612" s="33"/>
    </row>
    <row r="4613" spans="6:6">
      <c r="F4613" s="33"/>
    </row>
    <row r="4614" spans="6:6">
      <c r="F4614" s="33"/>
    </row>
    <row r="4615" spans="6:6">
      <c r="F4615" s="33"/>
    </row>
    <row r="4616" spans="6:6">
      <c r="F4616" s="33"/>
    </row>
    <row r="4617" spans="6:6">
      <c r="F4617" s="33"/>
    </row>
    <row r="4618" spans="6:6">
      <c r="F4618" s="33"/>
    </row>
    <row r="4619" spans="6:6">
      <c r="F4619" s="33"/>
    </row>
    <row r="4620" spans="6:6">
      <c r="F4620" s="33"/>
    </row>
    <row r="4621" spans="6:6">
      <c r="F4621" s="33"/>
    </row>
    <row r="4622" spans="6:6">
      <c r="F4622" s="33"/>
    </row>
    <row r="4623" spans="6:6">
      <c r="F4623" s="33"/>
    </row>
    <row r="4624" spans="6:6">
      <c r="F4624" s="33"/>
    </row>
    <row r="4625" spans="6:6">
      <c r="F4625" s="33"/>
    </row>
    <row r="4626" spans="6:6">
      <c r="F4626" s="33"/>
    </row>
    <row r="4627" spans="6:6">
      <c r="F4627" s="33"/>
    </row>
    <row r="4628" spans="6:6">
      <c r="F4628" s="33"/>
    </row>
    <row r="4629" spans="6:6">
      <c r="F4629" s="33"/>
    </row>
    <row r="4630" spans="6:6">
      <c r="F4630" s="33"/>
    </row>
    <row r="4631" spans="6:6">
      <c r="F4631" s="33"/>
    </row>
    <row r="4632" spans="6:6">
      <c r="F4632" s="33"/>
    </row>
    <row r="4633" spans="6:6">
      <c r="F4633" s="33"/>
    </row>
    <row r="4634" spans="6:6">
      <c r="F4634" s="33"/>
    </row>
    <row r="4635" spans="6:6">
      <c r="F4635" s="33"/>
    </row>
    <row r="4636" spans="6:6">
      <c r="F4636" s="33"/>
    </row>
    <row r="4637" spans="6:6">
      <c r="F4637" s="33"/>
    </row>
    <row r="4638" spans="6:6">
      <c r="F4638" s="33"/>
    </row>
    <row r="4639" spans="6:6">
      <c r="F4639" s="33"/>
    </row>
    <row r="4640" spans="6:6">
      <c r="F4640" s="33"/>
    </row>
    <row r="4641" spans="6:6">
      <c r="F4641" s="33"/>
    </row>
    <row r="4642" spans="6:6">
      <c r="F4642" s="33"/>
    </row>
    <row r="4643" spans="6:6">
      <c r="F4643" s="33"/>
    </row>
    <row r="4644" spans="6:6">
      <c r="F4644" s="33"/>
    </row>
    <row r="4645" spans="6:6">
      <c r="F4645" s="33"/>
    </row>
    <row r="4646" spans="6:6">
      <c r="F4646" s="33"/>
    </row>
    <row r="4647" spans="6:6">
      <c r="F4647" s="33"/>
    </row>
    <row r="4648" spans="6:6">
      <c r="F4648" s="33"/>
    </row>
    <row r="4649" spans="6:6">
      <c r="F4649" s="33"/>
    </row>
    <row r="4650" spans="6:6">
      <c r="F4650" s="33"/>
    </row>
    <row r="4651" spans="6:6">
      <c r="F4651" s="33"/>
    </row>
    <row r="4652" spans="6:6">
      <c r="F4652" s="33"/>
    </row>
    <row r="4653" spans="6:6">
      <c r="F4653" s="33"/>
    </row>
    <row r="4654" spans="6:6">
      <c r="F4654" s="33"/>
    </row>
    <row r="4655" spans="6:6">
      <c r="F4655" s="33"/>
    </row>
    <row r="4656" spans="6:6">
      <c r="F4656" s="33"/>
    </row>
    <row r="4657" spans="6:6">
      <c r="F4657" s="33"/>
    </row>
    <row r="4658" spans="6:6">
      <c r="F4658" s="33"/>
    </row>
    <row r="4659" spans="6:6">
      <c r="F4659" s="33"/>
    </row>
    <row r="4660" spans="6:6">
      <c r="F4660" s="33"/>
    </row>
    <row r="4661" spans="6:6">
      <c r="F4661" s="33"/>
    </row>
    <row r="4662" spans="6:6">
      <c r="F4662" s="33"/>
    </row>
    <row r="4663" spans="6:6">
      <c r="F4663" s="33"/>
    </row>
    <row r="4664" spans="6:6">
      <c r="F4664" s="33"/>
    </row>
    <row r="4665" spans="6:6">
      <c r="F4665" s="33"/>
    </row>
    <row r="4666" spans="6:6">
      <c r="F4666" s="33"/>
    </row>
    <row r="4667" spans="6:6">
      <c r="F4667" s="33"/>
    </row>
    <row r="4668" spans="6:6">
      <c r="F4668" s="33"/>
    </row>
    <row r="4669" spans="6:6">
      <c r="F4669" s="33"/>
    </row>
    <row r="4670" spans="6:6">
      <c r="F4670" s="33"/>
    </row>
    <row r="4671" spans="6:6">
      <c r="F4671" s="33"/>
    </row>
    <row r="4672" spans="6:6">
      <c r="F4672" s="33"/>
    </row>
    <row r="4673" spans="6:6">
      <c r="F4673" s="33"/>
    </row>
    <row r="4674" spans="6:6">
      <c r="F4674" s="33"/>
    </row>
    <row r="4675" spans="6:6">
      <c r="F4675" s="33"/>
    </row>
    <row r="4676" spans="6:6">
      <c r="F4676" s="33"/>
    </row>
    <row r="4677" spans="6:6">
      <c r="F4677" s="33"/>
    </row>
    <row r="4678" spans="6:6">
      <c r="F4678" s="33"/>
    </row>
    <row r="4679" spans="6:6">
      <c r="F4679" s="33"/>
    </row>
    <row r="4680" spans="6:6">
      <c r="F4680" s="33"/>
    </row>
    <row r="4681" spans="6:6">
      <c r="F4681" s="33"/>
    </row>
    <row r="4682" spans="6:6">
      <c r="F4682" s="33"/>
    </row>
    <row r="4683" spans="6:6">
      <c r="F4683" s="33"/>
    </row>
    <row r="4684" spans="6:6">
      <c r="F4684" s="33"/>
    </row>
    <row r="4685" spans="6:6">
      <c r="F4685" s="33"/>
    </row>
    <row r="4686" spans="6:6">
      <c r="F4686" s="33"/>
    </row>
    <row r="4687" spans="6:6">
      <c r="F4687" s="33"/>
    </row>
    <row r="4688" spans="6:6">
      <c r="F4688" s="33"/>
    </row>
    <row r="4689" spans="6:6">
      <c r="F4689" s="33"/>
    </row>
    <row r="4690" spans="6:6">
      <c r="F4690" s="33"/>
    </row>
    <row r="4691" spans="6:6">
      <c r="F4691" s="33"/>
    </row>
    <row r="4692" spans="6:6">
      <c r="F4692" s="33"/>
    </row>
    <row r="4693" spans="6:6">
      <c r="F4693" s="33"/>
    </row>
    <row r="4694" spans="6:6">
      <c r="F4694" s="33"/>
    </row>
    <row r="4695" spans="6:6">
      <c r="F4695" s="33"/>
    </row>
    <row r="4696" spans="6:6">
      <c r="F4696" s="33"/>
    </row>
    <row r="4697" spans="6:6">
      <c r="F4697" s="33"/>
    </row>
    <row r="4698" spans="6:6">
      <c r="F4698" s="33"/>
    </row>
    <row r="4699" spans="6:6">
      <c r="F4699" s="33"/>
    </row>
    <row r="4700" spans="6:6">
      <c r="F4700" s="33"/>
    </row>
    <row r="4701" spans="6:6">
      <c r="F4701" s="33"/>
    </row>
    <row r="4702" spans="6:6">
      <c r="F4702" s="33"/>
    </row>
    <row r="4703" spans="6:6">
      <c r="F4703" s="33"/>
    </row>
    <row r="4704" spans="6:6">
      <c r="F4704" s="33"/>
    </row>
    <row r="4705" spans="6:6">
      <c r="F4705" s="33"/>
    </row>
    <row r="4706" spans="6:6">
      <c r="F4706" s="33"/>
    </row>
    <row r="4707" spans="6:6">
      <c r="F4707" s="33"/>
    </row>
    <row r="4708" spans="6:6">
      <c r="F4708" s="33"/>
    </row>
    <row r="4709" spans="6:6">
      <c r="F4709" s="33"/>
    </row>
    <row r="4710" spans="6:6">
      <c r="F4710" s="33"/>
    </row>
    <row r="4711" spans="6:6">
      <c r="F4711" s="33"/>
    </row>
    <row r="4712" spans="6:6">
      <c r="F4712" s="33"/>
    </row>
    <row r="4713" spans="6:6">
      <c r="F4713" s="33"/>
    </row>
    <row r="4714" spans="6:6">
      <c r="F4714" s="33"/>
    </row>
    <row r="4715" spans="6:6">
      <c r="F4715" s="33"/>
    </row>
    <row r="4716" spans="6:6">
      <c r="F4716" s="33"/>
    </row>
    <row r="4717" spans="6:6">
      <c r="F4717" s="33"/>
    </row>
    <row r="4718" spans="6:6">
      <c r="F4718" s="33"/>
    </row>
    <row r="4719" spans="6:6">
      <c r="F4719" s="33"/>
    </row>
    <row r="4720" spans="6:6">
      <c r="F4720" s="33"/>
    </row>
    <row r="4721" spans="6:6">
      <c r="F4721" s="33"/>
    </row>
    <row r="4722" spans="6:6">
      <c r="F4722" s="33"/>
    </row>
    <row r="4723" spans="6:6">
      <c r="F4723" s="33"/>
    </row>
    <row r="4724" spans="6:6">
      <c r="F4724" s="33"/>
    </row>
    <row r="4725" spans="6:6">
      <c r="F4725" s="33"/>
    </row>
    <row r="4726" spans="6:6">
      <c r="F4726" s="33"/>
    </row>
    <row r="4727" spans="6:6">
      <c r="F4727" s="33"/>
    </row>
    <row r="4728" spans="6:6">
      <c r="F4728" s="33"/>
    </row>
    <row r="4729" spans="6:6">
      <c r="F4729" s="33"/>
    </row>
    <row r="4730" spans="6:6">
      <c r="F4730" s="33"/>
    </row>
    <row r="4731" spans="6:6">
      <c r="F4731" s="33"/>
    </row>
    <row r="4732" spans="6:6">
      <c r="F4732" s="33"/>
    </row>
    <row r="4733" spans="6:6">
      <c r="F4733" s="33"/>
    </row>
    <row r="4734" spans="6:6">
      <c r="F4734" s="33"/>
    </row>
    <row r="4735" spans="6:6">
      <c r="F4735" s="33"/>
    </row>
    <row r="4736" spans="6:6">
      <c r="F4736" s="33"/>
    </row>
    <row r="4737" spans="6:6">
      <c r="F4737" s="33"/>
    </row>
    <row r="4738" spans="6:6">
      <c r="F4738" s="33"/>
    </row>
    <row r="4739" spans="6:6">
      <c r="F4739" s="33"/>
    </row>
    <row r="4740" spans="6:6">
      <c r="F4740" s="33"/>
    </row>
    <row r="4741" spans="6:6">
      <c r="F4741" s="33"/>
    </row>
    <row r="4742" spans="6:6">
      <c r="F4742" s="33"/>
    </row>
    <row r="4743" spans="6:6">
      <c r="F4743" s="33"/>
    </row>
    <row r="4744" spans="6:6">
      <c r="F4744" s="33"/>
    </row>
    <row r="4745" spans="6:6">
      <c r="F4745" s="33"/>
    </row>
    <row r="4746" spans="6:6">
      <c r="F4746" s="33"/>
    </row>
    <row r="4747" spans="6:6">
      <c r="F4747" s="33"/>
    </row>
    <row r="4748" spans="6:6">
      <c r="F4748" s="33"/>
    </row>
    <row r="4749" spans="6:6">
      <c r="F4749" s="33"/>
    </row>
    <row r="4750" spans="6:6">
      <c r="F4750" s="33"/>
    </row>
    <row r="4751" spans="6:6">
      <c r="F4751" s="33"/>
    </row>
    <row r="4752" spans="6:6">
      <c r="F4752" s="33"/>
    </row>
    <row r="4753" spans="6:6">
      <c r="F4753" s="33"/>
    </row>
    <row r="4754" spans="6:6">
      <c r="F4754" s="33"/>
    </row>
    <row r="4755" spans="6:6">
      <c r="F4755" s="33"/>
    </row>
    <row r="4756" spans="6:6">
      <c r="F4756" s="33"/>
    </row>
    <row r="4757" spans="6:6">
      <c r="F4757" s="33"/>
    </row>
    <row r="4758" spans="6:6">
      <c r="F4758" s="33"/>
    </row>
    <row r="4759" spans="6:6">
      <c r="F4759" s="33"/>
    </row>
    <row r="4760" spans="6:6">
      <c r="F4760" s="33"/>
    </row>
    <row r="4761" spans="6:6">
      <c r="F4761" s="33"/>
    </row>
    <row r="4762" spans="6:6">
      <c r="F4762" s="33"/>
    </row>
    <row r="4763" spans="6:6">
      <c r="F4763" s="33"/>
    </row>
    <row r="4764" spans="6:6">
      <c r="F4764" s="33"/>
    </row>
    <row r="4765" spans="6:6">
      <c r="F4765" s="33"/>
    </row>
    <row r="4766" spans="6:6">
      <c r="F4766" s="33"/>
    </row>
    <row r="4767" spans="6:6">
      <c r="F4767" s="33"/>
    </row>
    <row r="4768" spans="6:6">
      <c r="F4768" s="33"/>
    </row>
    <row r="4769" spans="6:6">
      <c r="F4769" s="33"/>
    </row>
    <row r="4770" spans="6:6">
      <c r="F4770" s="33"/>
    </row>
    <row r="4771" spans="6:6">
      <c r="F4771" s="33"/>
    </row>
    <row r="4772" spans="6:6">
      <c r="F4772" s="33"/>
    </row>
    <row r="4773" spans="6:6">
      <c r="F4773" s="33"/>
    </row>
    <row r="4774" spans="6:6">
      <c r="F4774" s="33"/>
    </row>
    <row r="4775" spans="6:6">
      <c r="F4775" s="33"/>
    </row>
    <row r="4776" spans="6:6">
      <c r="F4776" s="33"/>
    </row>
    <row r="4777" spans="6:6">
      <c r="F4777" s="33"/>
    </row>
    <row r="4778" spans="6:6">
      <c r="F4778" s="33"/>
    </row>
    <row r="4779" spans="6:6">
      <c r="F4779" s="33"/>
    </row>
    <row r="4780" spans="6:6">
      <c r="F4780" s="33"/>
    </row>
    <row r="4781" spans="6:6">
      <c r="F4781" s="33"/>
    </row>
    <row r="4782" spans="6:6">
      <c r="F4782" s="33"/>
    </row>
    <row r="4783" spans="6:6">
      <c r="F4783" s="33"/>
    </row>
    <row r="4784" spans="6:6">
      <c r="F4784" s="33"/>
    </row>
    <row r="4785" spans="6:6">
      <c r="F4785" s="33"/>
    </row>
    <row r="4786" spans="6:6">
      <c r="F4786" s="33"/>
    </row>
    <row r="4787" spans="6:6">
      <c r="F4787" s="33"/>
    </row>
    <row r="4788" spans="6:6">
      <c r="F4788" s="33"/>
    </row>
    <row r="4789" spans="6:6">
      <c r="F4789" s="33"/>
    </row>
    <row r="4790" spans="6:6">
      <c r="F4790" s="33"/>
    </row>
    <row r="4791" spans="6:6">
      <c r="F4791" s="33"/>
    </row>
    <row r="4792" spans="6:6">
      <c r="F4792" s="33"/>
    </row>
    <row r="4793" spans="6:6">
      <c r="F4793" s="33"/>
    </row>
    <row r="4794" spans="6:6">
      <c r="F4794" s="33"/>
    </row>
    <row r="4795" spans="6:6">
      <c r="F4795" s="33"/>
    </row>
    <row r="4796" spans="6:6">
      <c r="F4796" s="33"/>
    </row>
    <row r="4797" spans="6:6">
      <c r="F4797" s="33"/>
    </row>
    <row r="4798" spans="6:6">
      <c r="F4798" s="33"/>
    </row>
    <row r="4799" spans="6:6">
      <c r="F4799" s="33"/>
    </row>
    <row r="4800" spans="6:6">
      <c r="F4800" s="33"/>
    </row>
    <row r="4801" spans="6:6">
      <c r="F4801" s="33"/>
    </row>
    <row r="4802" spans="6:6">
      <c r="F4802" s="33"/>
    </row>
    <row r="4803" spans="6:6">
      <c r="F4803" s="33"/>
    </row>
    <row r="4804" spans="6:6">
      <c r="F4804" s="33"/>
    </row>
    <row r="4805" spans="6:6">
      <c r="F4805" s="33"/>
    </row>
    <row r="4806" spans="6:6">
      <c r="F4806" s="33"/>
    </row>
    <row r="4807" spans="6:6">
      <c r="F4807" s="33"/>
    </row>
    <row r="4808" spans="6:6">
      <c r="F4808" s="33"/>
    </row>
    <row r="4809" spans="6:6">
      <c r="F4809" s="33"/>
    </row>
    <row r="4810" spans="6:6">
      <c r="F4810" s="33"/>
    </row>
    <row r="4811" spans="6:6">
      <c r="F4811" s="33"/>
    </row>
    <row r="4812" spans="6:6">
      <c r="F4812" s="33"/>
    </row>
    <row r="4813" spans="6:6">
      <c r="F4813" s="33"/>
    </row>
    <row r="4814" spans="6:6">
      <c r="F4814" s="33"/>
    </row>
    <row r="4815" spans="6:6">
      <c r="F4815" s="33"/>
    </row>
    <row r="4816" spans="6:6">
      <c r="F4816" s="33"/>
    </row>
    <row r="4817" spans="6:6">
      <c r="F4817" s="33"/>
    </row>
    <row r="4818" spans="6:6">
      <c r="F4818" s="33"/>
    </row>
    <row r="4819" spans="6:6">
      <c r="F4819" s="33"/>
    </row>
    <row r="4820" spans="6:6">
      <c r="F4820" s="33"/>
    </row>
    <row r="4821" spans="6:6">
      <c r="F4821" s="33"/>
    </row>
    <row r="4822" spans="6:6">
      <c r="F4822" s="33"/>
    </row>
    <row r="4823" spans="6:6">
      <c r="F4823" s="33"/>
    </row>
    <row r="4824" spans="6:6">
      <c r="F4824" s="33"/>
    </row>
    <row r="4825" spans="6:6">
      <c r="F4825" s="33"/>
    </row>
    <row r="4826" spans="6:6">
      <c r="F4826" s="33"/>
    </row>
    <row r="4827" spans="6:6">
      <c r="F4827" s="33"/>
    </row>
    <row r="4828" spans="6:6">
      <c r="F4828" s="33"/>
    </row>
    <row r="4829" spans="6:6">
      <c r="F4829" s="33"/>
    </row>
    <row r="4830" spans="6:6">
      <c r="F4830" s="33"/>
    </row>
    <row r="4831" spans="6:6">
      <c r="F4831" s="33"/>
    </row>
    <row r="4832" spans="6:6">
      <c r="F4832" s="33"/>
    </row>
    <row r="4833" spans="6:6">
      <c r="F4833" s="33"/>
    </row>
    <row r="4834" spans="6:6">
      <c r="F4834" s="33"/>
    </row>
    <row r="4835" spans="6:6">
      <c r="F4835" s="33"/>
    </row>
    <row r="4836" spans="6:6">
      <c r="F4836" s="33"/>
    </row>
    <row r="4837" spans="6:6">
      <c r="F4837" s="33"/>
    </row>
    <row r="4838" spans="6:6">
      <c r="F4838" s="33"/>
    </row>
    <row r="4839" spans="6:6">
      <c r="F4839" s="33"/>
    </row>
    <row r="4840" spans="6:6">
      <c r="F4840" s="33"/>
    </row>
    <row r="4841" spans="6:6">
      <c r="F4841" s="33"/>
    </row>
    <row r="4842" spans="6:6">
      <c r="F4842" s="33"/>
    </row>
    <row r="4843" spans="6:6">
      <c r="F4843" s="33"/>
    </row>
    <row r="4844" spans="6:6">
      <c r="F4844" s="33"/>
    </row>
    <row r="4845" spans="6:6">
      <c r="F4845" s="33"/>
    </row>
    <row r="4846" spans="6:6">
      <c r="F4846" s="33"/>
    </row>
    <row r="4847" spans="6:6">
      <c r="F4847" s="33"/>
    </row>
    <row r="4848" spans="6:6">
      <c r="F4848" s="33"/>
    </row>
    <row r="4849" spans="6:6">
      <c r="F4849" s="33"/>
    </row>
    <row r="4850" spans="6:6">
      <c r="F4850" s="33"/>
    </row>
    <row r="4851" spans="6:6">
      <c r="F4851" s="33"/>
    </row>
    <row r="4852" spans="6:6">
      <c r="F4852" s="33"/>
    </row>
    <row r="4853" spans="6:6">
      <c r="F4853" s="33"/>
    </row>
    <row r="4854" spans="6:6">
      <c r="F4854" s="33"/>
    </row>
    <row r="4855" spans="6:6">
      <c r="F4855" s="33"/>
    </row>
    <row r="4856" spans="6:6">
      <c r="F4856" s="33"/>
    </row>
    <row r="4857" spans="6:6">
      <c r="F4857" s="33"/>
    </row>
    <row r="4858" spans="6:6">
      <c r="F4858" s="33"/>
    </row>
    <row r="4859" spans="6:6">
      <c r="F4859" s="33"/>
    </row>
    <row r="4860" spans="6:6">
      <c r="F4860" s="33"/>
    </row>
    <row r="4861" spans="6:6">
      <c r="F4861" s="33"/>
    </row>
    <row r="4862" spans="6:6">
      <c r="F4862" s="33"/>
    </row>
    <row r="4863" spans="6:6">
      <c r="F4863" s="33"/>
    </row>
    <row r="4864" spans="6:6">
      <c r="F4864" s="33"/>
    </row>
    <row r="4865" spans="6:6">
      <c r="F4865" s="33"/>
    </row>
    <row r="4866" spans="6:6">
      <c r="F4866" s="33"/>
    </row>
    <row r="4867" spans="6:6">
      <c r="F4867" s="33"/>
    </row>
    <row r="4868" spans="6:6">
      <c r="F4868" s="33"/>
    </row>
    <row r="4869" spans="6:6">
      <c r="F4869" s="33"/>
    </row>
    <row r="4870" spans="6:6">
      <c r="F4870" s="33"/>
    </row>
    <row r="4871" spans="6:6">
      <c r="F4871" s="33"/>
    </row>
    <row r="4872" spans="6:6">
      <c r="F4872" s="33"/>
    </row>
    <row r="4873" spans="6:6">
      <c r="F4873" s="33"/>
    </row>
    <row r="4874" spans="6:6">
      <c r="F4874" s="33"/>
    </row>
    <row r="4875" spans="6:6">
      <c r="F4875" s="33"/>
    </row>
    <row r="4876" spans="6:6">
      <c r="F4876" s="33"/>
    </row>
    <row r="4877" spans="6:6">
      <c r="F4877" s="33"/>
    </row>
    <row r="4878" spans="6:6">
      <c r="F4878" s="33"/>
    </row>
    <row r="4879" spans="6:6">
      <c r="F4879" s="33"/>
    </row>
    <row r="4880" spans="6:6">
      <c r="F4880" s="33"/>
    </row>
    <row r="4881" spans="6:6">
      <c r="F4881" s="33"/>
    </row>
    <row r="4882" spans="6:6">
      <c r="F4882" s="33"/>
    </row>
    <row r="4883" spans="6:6">
      <c r="F4883" s="33"/>
    </row>
    <row r="4884" spans="6:6">
      <c r="F4884" s="33"/>
    </row>
    <row r="4885" spans="6:6">
      <c r="F4885" s="33"/>
    </row>
    <row r="4886" spans="6:6">
      <c r="F4886" s="33"/>
    </row>
    <row r="4887" spans="6:6">
      <c r="F4887" s="33"/>
    </row>
    <row r="4888" spans="6:6">
      <c r="F4888" s="33"/>
    </row>
    <row r="4889" spans="6:6">
      <c r="F4889" s="33"/>
    </row>
    <row r="4890" spans="6:6">
      <c r="F4890" s="33"/>
    </row>
    <row r="4891" spans="6:6">
      <c r="F4891" s="33"/>
    </row>
    <row r="4892" spans="6:6">
      <c r="F4892" s="33"/>
    </row>
    <row r="4893" spans="6:6">
      <c r="F4893" s="33"/>
    </row>
    <row r="4894" spans="6:6">
      <c r="F4894" s="33"/>
    </row>
    <row r="4895" spans="6:6">
      <c r="F4895" s="33"/>
    </row>
    <row r="4896" spans="6:6">
      <c r="F4896" s="33"/>
    </row>
    <row r="4897" spans="6:6">
      <c r="F4897" s="33"/>
    </row>
    <row r="4898" spans="6:6">
      <c r="F4898" s="33"/>
    </row>
    <row r="4899" spans="6:6">
      <c r="F4899" s="33"/>
    </row>
    <row r="4900" spans="6:6">
      <c r="F4900" s="33"/>
    </row>
    <row r="4901" spans="6:6">
      <c r="F4901" s="33"/>
    </row>
    <row r="4902" spans="6:6">
      <c r="F4902" s="33"/>
    </row>
    <row r="4903" spans="6:6">
      <c r="F4903" s="33"/>
    </row>
    <row r="4904" spans="6:6">
      <c r="F4904" s="33"/>
    </row>
    <row r="4905" spans="6:6">
      <c r="F4905" s="33"/>
    </row>
    <row r="4906" spans="6:6">
      <c r="F4906" s="33"/>
    </row>
    <row r="4907" spans="6:6">
      <c r="F4907" s="33"/>
    </row>
    <row r="4908" spans="6:6">
      <c r="F4908" s="33"/>
    </row>
    <row r="4909" spans="6:6">
      <c r="F4909" s="33"/>
    </row>
    <row r="4910" spans="6:6">
      <c r="F4910" s="33"/>
    </row>
    <row r="4911" spans="6:6">
      <c r="F4911" s="33"/>
    </row>
    <row r="4912" spans="6:6">
      <c r="F4912" s="33"/>
    </row>
    <row r="4913" spans="6:6">
      <c r="F4913" s="33"/>
    </row>
    <row r="4914" spans="6:6">
      <c r="F4914" s="33"/>
    </row>
    <row r="4915" spans="6:6">
      <c r="F4915" s="33"/>
    </row>
    <row r="4916" spans="6:6">
      <c r="F4916" s="33"/>
    </row>
    <row r="4917" spans="6:6">
      <c r="F4917" s="33"/>
    </row>
    <row r="4918" spans="6:6">
      <c r="F4918" s="33"/>
    </row>
    <row r="4919" spans="6:6">
      <c r="F4919" s="33"/>
    </row>
    <row r="4920" spans="6:6">
      <c r="F4920" s="33"/>
    </row>
    <row r="4921" spans="6:6">
      <c r="F4921" s="33"/>
    </row>
    <row r="4922" spans="6:6">
      <c r="F4922" s="33"/>
    </row>
    <row r="4923" spans="6:6">
      <c r="F4923" s="33"/>
    </row>
    <row r="4924" spans="6:6">
      <c r="F4924" s="33"/>
    </row>
    <row r="4925" spans="6:6">
      <c r="F4925" s="33"/>
    </row>
    <row r="4926" spans="6:6">
      <c r="F4926" s="33"/>
    </row>
    <row r="4927" spans="6:6">
      <c r="F4927" s="33"/>
    </row>
    <row r="4928" spans="6:6">
      <c r="F4928" s="33"/>
    </row>
    <row r="4929" spans="6:6">
      <c r="F4929" s="33"/>
    </row>
    <row r="4930" spans="6:6">
      <c r="F4930" s="33"/>
    </row>
    <row r="4931" spans="6:6">
      <c r="F4931" s="33"/>
    </row>
    <row r="4932" spans="6:6">
      <c r="F4932" s="33"/>
    </row>
    <row r="4933" spans="6:6">
      <c r="F4933" s="33"/>
    </row>
    <row r="4934" spans="6:6">
      <c r="F4934" s="33"/>
    </row>
    <row r="4935" spans="6:6">
      <c r="F4935" s="33"/>
    </row>
    <row r="4936" spans="6:6">
      <c r="F4936" s="33"/>
    </row>
    <row r="4937" spans="6:6">
      <c r="F4937" s="33"/>
    </row>
    <row r="4938" spans="6:6">
      <c r="F4938" s="33"/>
    </row>
    <row r="4939" spans="6:6">
      <c r="F4939" s="33"/>
    </row>
    <row r="4940" spans="6:6">
      <c r="F4940" s="33"/>
    </row>
    <row r="4941" spans="6:6">
      <c r="F4941" s="33"/>
    </row>
    <row r="4942" spans="6:6">
      <c r="F4942" s="33"/>
    </row>
    <row r="4943" spans="6:6">
      <c r="F4943" s="33"/>
    </row>
    <row r="4944" spans="6:6">
      <c r="F4944" s="33"/>
    </row>
    <row r="4945" spans="6:6">
      <c r="F4945" s="33"/>
    </row>
    <row r="4946" spans="6:6">
      <c r="F4946" s="33"/>
    </row>
    <row r="4947" spans="6:6">
      <c r="F4947" s="33"/>
    </row>
    <row r="4948" spans="6:6">
      <c r="F4948" s="33"/>
    </row>
    <row r="4949" spans="6:6">
      <c r="F4949" s="33"/>
    </row>
    <row r="4950" spans="6:6">
      <c r="F4950" s="33"/>
    </row>
    <row r="4951" spans="6:6">
      <c r="F4951" s="33"/>
    </row>
    <row r="4952" spans="6:6">
      <c r="F4952" s="33"/>
    </row>
    <row r="4953" spans="6:6">
      <c r="F4953" s="33"/>
    </row>
    <row r="4954" spans="6:6">
      <c r="F4954" s="33"/>
    </row>
    <row r="4955" spans="6:6">
      <c r="F4955" s="33"/>
    </row>
    <row r="4956" spans="6:6">
      <c r="F4956" s="33"/>
    </row>
    <row r="4957" spans="6:6">
      <c r="F4957" s="33"/>
    </row>
    <row r="4958" spans="6:6">
      <c r="F4958" s="33"/>
    </row>
    <row r="4959" spans="6:6">
      <c r="F4959" s="33"/>
    </row>
    <row r="4960" spans="6:6">
      <c r="F4960" s="33"/>
    </row>
    <row r="4961" spans="6:6">
      <c r="F4961" s="33"/>
    </row>
    <row r="4962" spans="6:6">
      <c r="F4962" s="33"/>
    </row>
    <row r="4963" spans="6:6">
      <c r="F4963" s="33"/>
    </row>
    <row r="4964" spans="6:6">
      <c r="F4964" s="33"/>
    </row>
    <row r="4965" spans="6:6">
      <c r="F4965" s="33"/>
    </row>
    <row r="4966" spans="6:6">
      <c r="F4966" s="33"/>
    </row>
    <row r="4967" spans="6:6">
      <c r="F4967" s="33"/>
    </row>
    <row r="4968" spans="6:6">
      <c r="F4968" s="33"/>
    </row>
    <row r="4969" spans="6:6">
      <c r="F4969" s="33"/>
    </row>
    <row r="4970" spans="6:6">
      <c r="F4970" s="33"/>
    </row>
    <row r="4971" spans="6:6">
      <c r="F4971" s="33"/>
    </row>
    <row r="4972" spans="6:6">
      <c r="F4972" s="33"/>
    </row>
    <row r="4973" spans="6:6">
      <c r="F4973" s="33"/>
    </row>
    <row r="4974" spans="6:6">
      <c r="F4974" s="33"/>
    </row>
    <row r="4975" spans="6:6">
      <c r="F4975" s="33"/>
    </row>
    <row r="4976" spans="6:6">
      <c r="F4976" s="33"/>
    </row>
    <row r="4977" spans="6:6">
      <c r="F4977" s="33"/>
    </row>
    <row r="4978" spans="6:6">
      <c r="F4978" s="33"/>
    </row>
    <row r="4979" spans="6:6">
      <c r="F4979" s="33"/>
    </row>
    <row r="4980" spans="6:6">
      <c r="F4980" s="33"/>
    </row>
    <row r="4981" spans="6:6">
      <c r="F4981" s="33"/>
    </row>
    <row r="4982" spans="6:6">
      <c r="F4982" s="33"/>
    </row>
    <row r="4983" spans="6:6">
      <c r="F4983" s="33"/>
    </row>
    <row r="4984" spans="6:6">
      <c r="F4984" s="33"/>
    </row>
    <row r="4985" spans="6:6">
      <c r="F4985" s="33"/>
    </row>
    <row r="4986" spans="6:6">
      <c r="F4986" s="33"/>
    </row>
    <row r="4987" spans="6:6">
      <c r="F4987" s="33"/>
    </row>
    <row r="4988" spans="6:6">
      <c r="F4988" s="33"/>
    </row>
    <row r="4989" spans="6:6">
      <c r="F4989" s="33"/>
    </row>
    <row r="4990" spans="6:6">
      <c r="F4990" s="33"/>
    </row>
    <row r="4991" spans="6:6">
      <c r="F4991" s="33"/>
    </row>
    <row r="4992" spans="6:6">
      <c r="F4992" s="33"/>
    </row>
    <row r="4993" spans="6:6">
      <c r="F4993" s="33"/>
    </row>
    <row r="4994" spans="6:6">
      <c r="F4994" s="33"/>
    </row>
    <row r="4995" spans="6:6">
      <c r="F4995" s="33"/>
    </row>
    <row r="4996" spans="6:6">
      <c r="F4996" s="33"/>
    </row>
    <row r="4997" spans="6:6">
      <c r="F4997" s="33"/>
    </row>
    <row r="4998" spans="6:6">
      <c r="F4998" s="33"/>
    </row>
    <row r="4999" spans="6:6">
      <c r="F4999" s="33"/>
    </row>
    <row r="5000" spans="6:6">
      <c r="F5000" s="33"/>
    </row>
    <row r="5001" spans="6:6">
      <c r="F5001" s="33"/>
    </row>
    <row r="5002" spans="6:6">
      <c r="F5002" s="33"/>
    </row>
    <row r="5003" spans="6:6">
      <c r="F5003" s="33"/>
    </row>
    <row r="5004" spans="6:6">
      <c r="F5004" s="33"/>
    </row>
    <row r="5005" spans="6:6">
      <c r="F5005" s="33"/>
    </row>
    <row r="5006" spans="6:6">
      <c r="F5006" s="33"/>
    </row>
    <row r="5007" spans="6:6">
      <c r="F5007" s="33"/>
    </row>
    <row r="5008" spans="6:6">
      <c r="F5008" s="33"/>
    </row>
    <row r="5009" spans="6:6">
      <c r="F5009" s="33"/>
    </row>
    <row r="5010" spans="6:6">
      <c r="F5010" s="33"/>
    </row>
    <row r="5011" spans="6:6">
      <c r="F5011" s="33"/>
    </row>
    <row r="5012" spans="6:6">
      <c r="F5012" s="33"/>
    </row>
    <row r="5013" spans="6:6">
      <c r="F5013" s="33"/>
    </row>
    <row r="5014" spans="6:6">
      <c r="F5014" s="33"/>
    </row>
    <row r="5015" spans="6:6">
      <c r="F5015" s="33"/>
    </row>
    <row r="5016" spans="6:6">
      <c r="F5016" s="33"/>
    </row>
    <row r="5017" spans="6:6">
      <c r="F5017" s="33"/>
    </row>
    <row r="5018" spans="6:6">
      <c r="F5018" s="33"/>
    </row>
    <row r="5019" spans="6:6">
      <c r="F5019" s="33"/>
    </row>
    <row r="5020" spans="6:6">
      <c r="F5020" s="33"/>
    </row>
    <row r="5021" spans="6:6">
      <c r="F5021" s="33"/>
    </row>
    <row r="5022" spans="6:6">
      <c r="F5022" s="33"/>
    </row>
    <row r="5023" spans="6:6">
      <c r="F5023" s="33"/>
    </row>
    <row r="5024" spans="6:6">
      <c r="F5024" s="33"/>
    </row>
    <row r="5025" spans="6:6">
      <c r="F5025" s="33"/>
    </row>
    <row r="5026" spans="6:6">
      <c r="F5026" s="33"/>
    </row>
    <row r="5027" spans="6:6">
      <c r="F5027" s="33"/>
    </row>
    <row r="5028" spans="6:6">
      <c r="F5028" s="33"/>
    </row>
    <row r="5029" spans="6:6">
      <c r="F5029" s="33"/>
    </row>
    <row r="5030" spans="6:6">
      <c r="F5030" s="33"/>
    </row>
    <row r="5031" spans="6:6">
      <c r="F5031" s="33"/>
    </row>
    <row r="5032" spans="6:6">
      <c r="F5032" s="33"/>
    </row>
    <row r="5033" spans="6:6">
      <c r="F5033" s="33"/>
    </row>
    <row r="5034" spans="6:6">
      <c r="F5034" s="33"/>
    </row>
    <row r="5035" spans="6:6">
      <c r="F5035" s="33"/>
    </row>
    <row r="5036" spans="6:6">
      <c r="F5036" s="33"/>
    </row>
    <row r="5037" spans="6:6">
      <c r="F5037" s="33"/>
    </row>
    <row r="5038" spans="6:6">
      <c r="F5038" s="33"/>
    </row>
    <row r="5039" spans="6:6">
      <c r="F5039" s="33"/>
    </row>
    <row r="5040" spans="6:6">
      <c r="F5040" s="33"/>
    </row>
    <row r="5041" spans="6:6">
      <c r="F5041" s="33"/>
    </row>
    <row r="5042" spans="6:6">
      <c r="F5042" s="33"/>
    </row>
    <row r="5043" spans="6:6">
      <c r="F5043" s="33"/>
    </row>
    <row r="5044" spans="6:6">
      <c r="F5044" s="33"/>
    </row>
    <row r="5045" spans="6:6">
      <c r="F5045" s="33"/>
    </row>
    <row r="5046" spans="6:6">
      <c r="F5046" s="33"/>
    </row>
    <row r="5047" spans="6:6">
      <c r="F5047" s="33"/>
    </row>
    <row r="5048" spans="6:6">
      <c r="F5048" s="33"/>
    </row>
    <row r="5049" spans="6:6">
      <c r="F5049" s="33"/>
    </row>
    <row r="5050" spans="6:6">
      <c r="F5050" s="33"/>
    </row>
    <row r="5051" spans="6:6">
      <c r="F5051" s="33"/>
    </row>
    <row r="5052" spans="6:6">
      <c r="F5052" s="33"/>
    </row>
    <row r="5053" spans="6:6">
      <c r="F5053" s="33"/>
    </row>
    <row r="5054" spans="6:6">
      <c r="F5054" s="33"/>
    </row>
    <row r="5055" spans="6:6">
      <c r="F5055" s="33"/>
    </row>
    <row r="5056" spans="6:6">
      <c r="F5056" s="33"/>
    </row>
    <row r="5057" spans="6:6">
      <c r="F5057" s="33"/>
    </row>
    <row r="5058" spans="6:6">
      <c r="F5058" s="33"/>
    </row>
    <row r="5059" spans="6:6">
      <c r="F5059" s="33"/>
    </row>
    <row r="5060" spans="6:6">
      <c r="F5060" s="33"/>
    </row>
    <row r="5061" spans="6:6">
      <c r="F5061" s="33"/>
    </row>
    <row r="5062" spans="6:6">
      <c r="F5062" s="33"/>
    </row>
    <row r="5063" spans="6:6">
      <c r="F5063" s="33"/>
    </row>
    <row r="5064" spans="6:6">
      <c r="F5064" s="33"/>
    </row>
    <row r="5065" spans="6:6">
      <c r="F5065" s="33"/>
    </row>
    <row r="5066" spans="6:6">
      <c r="F5066" s="33"/>
    </row>
    <row r="5067" spans="6:6">
      <c r="F5067" s="33"/>
    </row>
    <row r="5068" spans="6:6">
      <c r="F5068" s="33"/>
    </row>
    <row r="5069" spans="6:6">
      <c r="F5069" s="33"/>
    </row>
    <row r="5070" spans="6:6">
      <c r="F5070" s="33"/>
    </row>
    <row r="5071" spans="6:6">
      <c r="F5071" s="33"/>
    </row>
    <row r="5072" spans="6:6">
      <c r="F5072" s="33"/>
    </row>
    <row r="5073" spans="6:6">
      <c r="F5073" s="33"/>
    </row>
    <row r="5074" spans="6:6">
      <c r="F5074" s="33"/>
    </row>
    <row r="5075" spans="6:6">
      <c r="F5075" s="33"/>
    </row>
    <row r="5076" spans="6:6">
      <c r="F5076" s="33"/>
    </row>
    <row r="5077" spans="6:6">
      <c r="F5077" s="33"/>
    </row>
    <row r="5078" spans="6:6">
      <c r="F5078" s="33"/>
    </row>
    <row r="5079" spans="6:6">
      <c r="F5079" s="33"/>
    </row>
    <row r="5080" spans="6:6">
      <c r="F5080" s="33"/>
    </row>
    <row r="5081" spans="6:6">
      <c r="F5081" s="33"/>
    </row>
    <row r="5082" spans="6:6">
      <c r="F5082" s="33"/>
    </row>
    <row r="5083" spans="6:6">
      <c r="F5083" s="33"/>
    </row>
    <row r="5084" spans="6:6">
      <c r="F5084" s="33"/>
    </row>
    <row r="5085" spans="6:6">
      <c r="F5085" s="33"/>
    </row>
    <row r="5086" spans="6:6">
      <c r="F5086" s="33"/>
    </row>
    <row r="5087" spans="6:6">
      <c r="F5087" s="33"/>
    </row>
    <row r="5088" spans="6:6">
      <c r="F5088" s="33"/>
    </row>
    <row r="5089" spans="6:6">
      <c r="F5089" s="33"/>
    </row>
    <row r="5090" spans="6:6">
      <c r="F5090" s="33"/>
    </row>
    <row r="5091" spans="6:6">
      <c r="F5091" s="33"/>
    </row>
    <row r="5092" spans="6:6">
      <c r="F5092" s="33"/>
    </row>
    <row r="5093" spans="6:6">
      <c r="F5093" s="33"/>
    </row>
    <row r="5094" spans="6:6">
      <c r="F5094" s="33"/>
    </row>
    <row r="5095" spans="6:6">
      <c r="F5095" s="33"/>
    </row>
    <row r="5096" spans="6:6">
      <c r="F5096" s="33"/>
    </row>
    <row r="5097" spans="6:6">
      <c r="F5097" s="33"/>
    </row>
    <row r="5098" spans="6:6">
      <c r="F5098" s="33"/>
    </row>
    <row r="5099" spans="6:6">
      <c r="F5099" s="33"/>
    </row>
    <row r="5100" spans="6:6">
      <c r="F5100" s="33"/>
    </row>
    <row r="5101" spans="6:6">
      <c r="F5101" s="33"/>
    </row>
    <row r="5102" spans="6:6">
      <c r="F5102" s="33"/>
    </row>
    <row r="5103" spans="6:6">
      <c r="F5103" s="33"/>
    </row>
    <row r="5104" spans="6:6">
      <c r="F5104" s="33"/>
    </row>
    <row r="5105" spans="6:6">
      <c r="F5105" s="33"/>
    </row>
    <row r="5106" spans="6:6">
      <c r="F5106" s="33"/>
    </row>
    <row r="5107" spans="6:6">
      <c r="F5107" s="33"/>
    </row>
    <row r="5108" spans="6:6">
      <c r="F5108" s="33"/>
    </row>
    <row r="5109" spans="6:6">
      <c r="F5109" s="33"/>
    </row>
    <row r="5110" spans="6:6">
      <c r="F5110" s="33"/>
    </row>
    <row r="5111" spans="6:6">
      <c r="F5111" s="33"/>
    </row>
    <row r="5112" spans="6:6">
      <c r="F5112" s="33"/>
    </row>
    <row r="5113" spans="6:6">
      <c r="F5113" s="33"/>
    </row>
    <row r="5114" spans="6:6">
      <c r="F5114" s="33"/>
    </row>
    <row r="5115" spans="6:6">
      <c r="F5115" s="33"/>
    </row>
    <row r="5116" spans="6:6">
      <c r="F5116" s="33"/>
    </row>
    <row r="5117" spans="6:6">
      <c r="F5117" s="33"/>
    </row>
    <row r="5118" spans="6:6">
      <c r="F5118" s="33"/>
    </row>
    <row r="5119" spans="6:6">
      <c r="F5119" s="33"/>
    </row>
    <row r="5120" spans="6:6">
      <c r="F5120" s="33"/>
    </row>
    <row r="5121" spans="6:6">
      <c r="F5121" s="33"/>
    </row>
    <row r="5122" spans="6:6">
      <c r="F5122" s="33"/>
    </row>
    <row r="5123" spans="6:6">
      <c r="F5123" s="33"/>
    </row>
    <row r="5124" spans="6:6">
      <c r="F5124" s="33"/>
    </row>
    <row r="5125" spans="6:6">
      <c r="F5125" s="33"/>
    </row>
    <row r="5126" spans="6:6">
      <c r="F5126" s="33"/>
    </row>
    <row r="5127" spans="6:6">
      <c r="F5127" s="33"/>
    </row>
    <row r="5128" spans="6:6">
      <c r="F5128" s="33"/>
    </row>
    <row r="5129" spans="6:6">
      <c r="F5129" s="33"/>
    </row>
    <row r="5130" spans="6:6">
      <c r="F5130" s="33"/>
    </row>
    <row r="5131" spans="6:6">
      <c r="F5131" s="33"/>
    </row>
    <row r="5132" spans="6:6">
      <c r="F5132" s="33"/>
    </row>
    <row r="5133" spans="6:6">
      <c r="F5133" s="33"/>
    </row>
    <row r="5134" spans="6:6">
      <c r="F5134" s="33"/>
    </row>
    <row r="5135" spans="6:6">
      <c r="F5135" s="33"/>
    </row>
    <row r="5136" spans="6:6">
      <c r="F5136" s="33"/>
    </row>
    <row r="5137" spans="6:6">
      <c r="F5137" s="33"/>
    </row>
    <row r="5138" spans="6:6">
      <c r="F5138" s="33"/>
    </row>
    <row r="5139" spans="6:6">
      <c r="F5139" s="33"/>
    </row>
    <row r="5140" spans="6:6">
      <c r="F5140" s="33"/>
    </row>
    <row r="5141" spans="6:6">
      <c r="F5141" s="33"/>
    </row>
    <row r="5142" spans="6:6">
      <c r="F5142" s="33"/>
    </row>
    <row r="5143" spans="6:6">
      <c r="F5143" s="33"/>
    </row>
    <row r="5144" spans="6:6">
      <c r="F5144" s="33"/>
    </row>
    <row r="5145" spans="6:6">
      <c r="F5145" s="33"/>
    </row>
    <row r="5146" spans="6:6">
      <c r="F5146" s="33"/>
    </row>
    <row r="5147" spans="6:6">
      <c r="F5147" s="33"/>
    </row>
    <row r="5148" spans="6:6">
      <c r="F5148" s="33"/>
    </row>
    <row r="5149" spans="6:6">
      <c r="F5149" s="33"/>
    </row>
    <row r="5150" spans="6:6">
      <c r="F5150" s="33"/>
    </row>
    <row r="5151" spans="6:6">
      <c r="F5151" s="33"/>
    </row>
    <row r="5152" spans="6:6">
      <c r="F5152" s="33"/>
    </row>
    <row r="5153" spans="6:6">
      <c r="F5153" s="33"/>
    </row>
    <row r="5154" spans="6:6">
      <c r="F5154" s="33"/>
    </row>
    <row r="5155" spans="6:6">
      <c r="F5155" s="33"/>
    </row>
    <row r="5156" spans="6:6">
      <c r="F5156" s="33"/>
    </row>
    <row r="5157" spans="6:6">
      <c r="F5157" s="33"/>
    </row>
    <row r="5158" spans="6:6">
      <c r="F5158" s="33"/>
    </row>
    <row r="5159" spans="6:6">
      <c r="F5159" s="33"/>
    </row>
    <row r="5160" spans="6:6">
      <c r="F5160" s="33"/>
    </row>
    <row r="5161" spans="6:6">
      <c r="F5161" s="33"/>
    </row>
    <row r="5162" spans="6:6">
      <c r="F5162" s="33"/>
    </row>
    <row r="5163" spans="6:6">
      <c r="F5163" s="33"/>
    </row>
    <row r="5164" spans="6:6">
      <c r="F5164" s="33"/>
    </row>
    <row r="5165" spans="6:6">
      <c r="F5165" s="33"/>
    </row>
    <row r="5166" spans="6:6">
      <c r="F5166" s="33"/>
    </row>
    <row r="5167" spans="6:6">
      <c r="F5167" s="33"/>
    </row>
    <row r="5168" spans="6:6">
      <c r="F5168" s="33"/>
    </row>
    <row r="5169" spans="6:6">
      <c r="F5169" s="33"/>
    </row>
    <row r="5170" spans="6:6">
      <c r="F5170" s="33"/>
    </row>
    <row r="5171" spans="6:6">
      <c r="F5171" s="33"/>
    </row>
    <row r="5172" spans="6:6">
      <c r="F5172" s="33"/>
    </row>
    <row r="5173" spans="6:6">
      <c r="F5173" s="33"/>
    </row>
    <row r="5174" spans="6:6">
      <c r="F5174" s="33"/>
    </row>
    <row r="5175" spans="6:6">
      <c r="F5175" s="33"/>
    </row>
    <row r="5176" spans="6:6">
      <c r="F5176" s="33"/>
    </row>
    <row r="5177" spans="6:6">
      <c r="F5177" s="33"/>
    </row>
    <row r="5178" spans="6:6">
      <c r="F5178" s="33"/>
    </row>
    <row r="5179" spans="6:6">
      <c r="F5179" s="33"/>
    </row>
    <row r="5180" spans="6:6">
      <c r="F5180" s="33"/>
    </row>
    <row r="5181" spans="6:6">
      <c r="F5181" s="33"/>
    </row>
    <row r="5182" spans="6:6">
      <c r="F5182" s="33"/>
    </row>
    <row r="5183" spans="6:6">
      <c r="F5183" s="33"/>
    </row>
    <row r="5184" spans="6:6">
      <c r="F5184" s="33"/>
    </row>
    <row r="5185" spans="6:6">
      <c r="F5185" s="33"/>
    </row>
    <row r="5186" spans="6:6">
      <c r="F5186" s="33"/>
    </row>
    <row r="5187" spans="6:6">
      <c r="F5187" s="33"/>
    </row>
    <row r="5188" spans="6:6">
      <c r="F5188" s="33"/>
    </row>
    <row r="5189" spans="6:6">
      <c r="F5189" s="33"/>
    </row>
    <row r="5190" spans="6:6">
      <c r="F5190" s="33"/>
    </row>
    <row r="5191" spans="6:6">
      <c r="F5191" s="33"/>
    </row>
    <row r="5192" spans="6:6">
      <c r="F5192" s="33"/>
    </row>
    <row r="5193" spans="6:6">
      <c r="F5193" s="33"/>
    </row>
    <row r="5194" spans="6:6">
      <c r="F5194" s="33"/>
    </row>
    <row r="5195" spans="6:6">
      <c r="F5195" s="33"/>
    </row>
    <row r="5196" spans="6:6">
      <c r="F5196" s="33"/>
    </row>
    <row r="5197" spans="6:6">
      <c r="F5197" s="33"/>
    </row>
    <row r="5198" spans="6:6">
      <c r="F5198" s="33"/>
    </row>
    <row r="5199" spans="6:6">
      <c r="F5199" s="33"/>
    </row>
    <row r="5200" spans="6:6">
      <c r="F5200" s="33"/>
    </row>
    <row r="5201" spans="6:6">
      <c r="F5201" s="33"/>
    </row>
    <row r="5202" spans="6:6">
      <c r="F5202" s="33"/>
    </row>
    <row r="5203" spans="6:6">
      <c r="F5203" s="33"/>
    </row>
    <row r="5204" spans="6:6">
      <c r="F5204" s="33"/>
    </row>
    <row r="5205" spans="6:6">
      <c r="F5205" s="33"/>
    </row>
    <row r="5206" spans="6:6">
      <c r="F5206" s="33"/>
    </row>
    <row r="5207" spans="6:6">
      <c r="F5207" s="33"/>
    </row>
    <row r="5208" spans="6:6">
      <c r="F5208" s="33"/>
    </row>
    <row r="5209" spans="6:6">
      <c r="F5209" s="33"/>
    </row>
    <row r="5210" spans="6:6">
      <c r="F5210" s="33"/>
    </row>
    <row r="5211" spans="6:6">
      <c r="F5211" s="33"/>
    </row>
    <row r="5212" spans="6:6">
      <c r="F5212" s="33"/>
    </row>
    <row r="5213" spans="6:6">
      <c r="F5213" s="33"/>
    </row>
    <row r="5214" spans="6:6">
      <c r="F5214" s="33"/>
    </row>
    <row r="5215" spans="6:6">
      <c r="F5215" s="33"/>
    </row>
    <row r="5216" spans="6:6">
      <c r="F5216" s="33"/>
    </row>
    <row r="5217" spans="6:6">
      <c r="F5217" s="33"/>
    </row>
    <row r="5218" spans="6:6">
      <c r="F5218" s="33"/>
    </row>
    <row r="5219" spans="6:6">
      <c r="F5219" s="33"/>
    </row>
    <row r="5220" spans="6:6">
      <c r="F5220" s="33"/>
    </row>
    <row r="5221" spans="6:6">
      <c r="F5221" s="33"/>
    </row>
    <row r="5222" spans="6:6">
      <c r="F5222" s="33"/>
    </row>
    <row r="5223" spans="6:6">
      <c r="F5223" s="33"/>
    </row>
    <row r="5224" spans="6:6">
      <c r="F5224" s="33"/>
    </row>
    <row r="5225" spans="6:6">
      <c r="F5225" s="33"/>
    </row>
    <row r="5226" spans="6:6">
      <c r="F5226" s="33"/>
    </row>
    <row r="5227" spans="6:6">
      <c r="F5227" s="33"/>
    </row>
    <row r="5228" spans="6:6">
      <c r="F5228" s="33"/>
    </row>
    <row r="5229" spans="6:6">
      <c r="F5229" s="33"/>
    </row>
    <row r="5230" spans="6:6">
      <c r="F5230" s="33"/>
    </row>
    <row r="5231" spans="6:6">
      <c r="F5231" s="33"/>
    </row>
    <row r="5232" spans="6:6">
      <c r="F5232" s="33"/>
    </row>
    <row r="5233" spans="6:6">
      <c r="F5233" s="33"/>
    </row>
    <row r="5234" spans="6:6">
      <c r="F5234" s="33"/>
    </row>
    <row r="5235" spans="6:6">
      <c r="F5235" s="33"/>
    </row>
    <row r="5236" spans="6:6">
      <c r="F5236" s="33"/>
    </row>
    <row r="5237" spans="6:6">
      <c r="F5237" s="33"/>
    </row>
    <row r="5238" spans="6:6">
      <c r="F5238" s="33"/>
    </row>
    <row r="5239" spans="6:6">
      <c r="F5239" s="33"/>
    </row>
    <row r="5240" spans="6:6">
      <c r="F5240" s="33"/>
    </row>
    <row r="5241" spans="6:6">
      <c r="F5241" s="33"/>
    </row>
    <row r="5242" spans="6:6">
      <c r="F5242" s="33"/>
    </row>
    <row r="5243" spans="6:6">
      <c r="F5243" s="33"/>
    </row>
    <row r="5244" spans="6:6">
      <c r="F5244" s="33"/>
    </row>
    <row r="5245" spans="6:6">
      <c r="F5245" s="33"/>
    </row>
    <row r="5246" spans="6:6">
      <c r="F5246" s="33"/>
    </row>
    <row r="5247" spans="6:6">
      <c r="F5247" s="33"/>
    </row>
    <row r="5248" spans="6:6">
      <c r="F5248" s="33"/>
    </row>
    <row r="5249" spans="6:6">
      <c r="F5249" s="33"/>
    </row>
    <row r="5250" spans="6:6">
      <c r="F5250" s="33"/>
    </row>
    <row r="5251" spans="6:6">
      <c r="F5251" s="33"/>
    </row>
    <row r="5252" spans="6:6">
      <c r="F5252" s="33"/>
    </row>
    <row r="5253" spans="6:6">
      <c r="F5253" s="33"/>
    </row>
    <row r="5254" spans="6:6">
      <c r="F5254" s="33"/>
    </row>
    <row r="5255" spans="6:6">
      <c r="F5255" s="33"/>
    </row>
    <row r="5256" spans="6:6">
      <c r="F5256" s="33"/>
    </row>
    <row r="5257" spans="6:6">
      <c r="F5257" s="33"/>
    </row>
    <row r="5258" spans="6:6">
      <c r="F5258" s="33"/>
    </row>
    <row r="5259" spans="6:6">
      <c r="F5259" s="33"/>
    </row>
    <row r="5260" spans="6:6">
      <c r="F5260" s="33"/>
    </row>
    <row r="5261" spans="6:6">
      <c r="F5261" s="33"/>
    </row>
    <row r="5262" spans="6:6">
      <c r="F5262" s="33"/>
    </row>
    <row r="5263" spans="6:6">
      <c r="F5263" s="33"/>
    </row>
    <row r="5264" spans="6:6">
      <c r="F5264" s="33"/>
    </row>
    <row r="5265" spans="6:6">
      <c r="F5265" s="33"/>
    </row>
    <row r="5266" spans="6:6">
      <c r="F5266" s="33"/>
    </row>
    <row r="5267" spans="6:6">
      <c r="F5267" s="33"/>
    </row>
    <row r="5268" spans="6:6">
      <c r="F5268" s="33"/>
    </row>
    <row r="5269" spans="6:6">
      <c r="F5269" s="33"/>
    </row>
    <row r="5270" spans="6:6">
      <c r="F5270" s="33"/>
    </row>
    <row r="5271" spans="6:6">
      <c r="F5271" s="33"/>
    </row>
    <row r="5272" spans="6:6">
      <c r="F5272" s="33"/>
    </row>
    <row r="5273" spans="6:6">
      <c r="F5273" s="33"/>
    </row>
    <row r="5274" spans="6:6">
      <c r="F5274" s="33"/>
    </row>
    <row r="5275" spans="6:6">
      <c r="F5275" s="33"/>
    </row>
    <row r="5276" spans="6:6">
      <c r="F5276" s="33"/>
    </row>
    <row r="5277" spans="6:6">
      <c r="F5277" s="33"/>
    </row>
    <row r="5278" spans="6:6">
      <c r="F5278" s="33"/>
    </row>
    <row r="5279" spans="6:6">
      <c r="F5279" s="33"/>
    </row>
    <row r="5280" spans="6:6">
      <c r="F5280" s="33"/>
    </row>
    <row r="5281" spans="6:6">
      <c r="F5281" s="33"/>
    </row>
    <row r="5282" spans="6:6">
      <c r="F5282" s="33"/>
    </row>
    <row r="5283" spans="6:6">
      <c r="F5283" s="33"/>
    </row>
    <row r="5284" spans="6:6">
      <c r="F5284" s="33"/>
    </row>
    <row r="5285" spans="6:6">
      <c r="F5285" s="33"/>
    </row>
    <row r="5286" spans="6:6">
      <c r="F5286" s="33"/>
    </row>
    <row r="5287" spans="6:6">
      <c r="F5287" s="33"/>
    </row>
    <row r="5288" spans="6:6">
      <c r="F5288" s="33"/>
    </row>
    <row r="5289" spans="6:6">
      <c r="F5289" s="33"/>
    </row>
    <row r="5290" spans="6:6">
      <c r="F5290" s="33"/>
    </row>
    <row r="5291" spans="6:6">
      <c r="F5291" s="33"/>
    </row>
    <row r="5292" spans="6:6">
      <c r="F5292" s="33"/>
    </row>
    <row r="5293" spans="6:6">
      <c r="F5293" s="33"/>
    </row>
    <row r="5294" spans="6:6">
      <c r="F5294" s="33"/>
    </row>
    <row r="5295" spans="6:6">
      <c r="F5295" s="33"/>
    </row>
    <row r="5296" spans="6:6">
      <c r="F5296" s="33"/>
    </row>
    <row r="5297" spans="6:6">
      <c r="F5297" s="33"/>
    </row>
    <row r="5298" spans="6:6">
      <c r="F5298" s="33"/>
    </row>
    <row r="5299" spans="6:6">
      <c r="F5299" s="33"/>
    </row>
    <row r="5300" spans="6:6">
      <c r="F5300" s="33"/>
    </row>
    <row r="5301" spans="6:6">
      <c r="F5301" s="33"/>
    </row>
    <row r="5302" spans="6:6">
      <c r="F5302" s="33"/>
    </row>
    <row r="5303" spans="6:6">
      <c r="F5303" s="33"/>
    </row>
    <row r="5304" spans="6:6">
      <c r="F5304" s="33"/>
    </row>
    <row r="5305" spans="6:6">
      <c r="F5305" s="33"/>
    </row>
    <row r="5306" spans="6:6">
      <c r="F5306" s="33"/>
    </row>
    <row r="5307" spans="6:6">
      <c r="F5307" s="33"/>
    </row>
    <row r="5308" spans="6:6">
      <c r="F5308" s="33"/>
    </row>
    <row r="5309" spans="6:6">
      <c r="F5309" s="33"/>
    </row>
    <row r="5310" spans="6:6">
      <c r="F5310" s="33"/>
    </row>
    <row r="5311" spans="6:6">
      <c r="F5311" s="33"/>
    </row>
    <row r="5312" spans="6:6">
      <c r="F5312" s="33"/>
    </row>
    <row r="5313" spans="6:6">
      <c r="F5313" s="33"/>
    </row>
    <row r="5314" spans="6:6">
      <c r="F5314" s="33"/>
    </row>
    <row r="5315" spans="6:6">
      <c r="F5315" s="33"/>
    </row>
    <row r="5316" spans="6:6">
      <c r="F5316" s="33"/>
    </row>
    <row r="5317" spans="6:6">
      <c r="F5317" s="33"/>
    </row>
    <row r="5318" spans="6:6">
      <c r="F5318" s="33"/>
    </row>
    <row r="5319" spans="6:6">
      <c r="F5319" s="33"/>
    </row>
    <row r="5320" spans="6:6">
      <c r="F5320" s="33"/>
    </row>
    <row r="5321" spans="6:6">
      <c r="F5321" s="33"/>
    </row>
    <row r="5322" spans="6:6">
      <c r="F5322" s="33"/>
    </row>
    <row r="5323" spans="6:6">
      <c r="F5323" s="33"/>
    </row>
    <row r="5324" spans="6:6">
      <c r="F5324" s="33"/>
    </row>
    <row r="5325" spans="6:6">
      <c r="F5325" s="33"/>
    </row>
    <row r="5326" spans="6:6">
      <c r="F5326" s="33"/>
    </row>
    <row r="5327" spans="6:6">
      <c r="F5327" s="33"/>
    </row>
    <row r="5328" spans="6:6">
      <c r="F5328" s="33"/>
    </row>
    <row r="5329" spans="6:6">
      <c r="F5329" s="33"/>
    </row>
    <row r="5330" spans="6:6">
      <c r="F5330" s="33"/>
    </row>
    <row r="5331" spans="6:6">
      <c r="F5331" s="33"/>
    </row>
    <row r="5332" spans="6:6">
      <c r="F5332" s="33"/>
    </row>
    <row r="5333" spans="6:6">
      <c r="F5333" s="33"/>
    </row>
    <row r="5334" spans="6:6">
      <c r="F5334" s="33"/>
    </row>
    <row r="5335" spans="6:6">
      <c r="F5335" s="33"/>
    </row>
    <row r="5336" spans="6:6">
      <c r="F5336" s="33"/>
    </row>
    <row r="5337" spans="6:6">
      <c r="F5337" s="33"/>
    </row>
    <row r="5338" spans="6:6">
      <c r="F5338" s="33"/>
    </row>
    <row r="5339" spans="6:6">
      <c r="F5339" s="33"/>
    </row>
    <row r="5340" spans="6:6">
      <c r="F5340" s="33"/>
    </row>
    <row r="5341" spans="6:6">
      <c r="F5341" s="33"/>
    </row>
    <row r="5342" spans="6:6">
      <c r="F5342" s="33"/>
    </row>
    <row r="5343" spans="6:6">
      <c r="F5343" s="33"/>
    </row>
    <row r="5344" spans="6:6">
      <c r="F5344" s="33"/>
    </row>
    <row r="5345" spans="6:6">
      <c r="F5345" s="33"/>
    </row>
    <row r="5346" spans="6:6">
      <c r="F5346" s="33"/>
    </row>
    <row r="5347" spans="6:6">
      <c r="F5347" s="33"/>
    </row>
    <row r="5348" spans="6:6">
      <c r="F5348" s="33"/>
    </row>
    <row r="5349" spans="6:6">
      <c r="F5349" s="33"/>
    </row>
    <row r="5350" spans="6:6">
      <c r="F5350" s="33"/>
    </row>
    <row r="5351" spans="6:6">
      <c r="F5351" s="33"/>
    </row>
    <row r="5352" spans="6:6">
      <c r="F5352" s="33"/>
    </row>
    <row r="5353" spans="6:6">
      <c r="F5353" s="33"/>
    </row>
    <row r="5354" spans="6:6">
      <c r="F5354" s="33"/>
    </row>
    <row r="5355" spans="6:6">
      <c r="F5355" s="33"/>
    </row>
    <row r="5356" spans="6:6">
      <c r="F5356" s="33"/>
    </row>
    <row r="5357" spans="6:6">
      <c r="F5357" s="33"/>
    </row>
    <row r="5358" spans="6:6">
      <c r="F5358" s="33"/>
    </row>
    <row r="5359" spans="6:6">
      <c r="F5359" s="33"/>
    </row>
    <row r="5360" spans="6:6">
      <c r="F5360" s="33"/>
    </row>
    <row r="5361" spans="6:6">
      <c r="F5361" s="33"/>
    </row>
    <row r="5362" spans="6:6">
      <c r="F5362" s="33"/>
    </row>
    <row r="5363" spans="6:6">
      <c r="F5363" s="33"/>
    </row>
    <row r="5364" spans="6:6">
      <c r="F5364" s="33"/>
    </row>
    <row r="5365" spans="6:6">
      <c r="F5365" s="33"/>
    </row>
    <row r="5366" spans="6:6">
      <c r="F5366" s="33"/>
    </row>
    <row r="5367" spans="6:6">
      <c r="F5367" s="33"/>
    </row>
    <row r="5368" spans="6:6">
      <c r="F5368" s="33"/>
    </row>
    <row r="5369" spans="6:6">
      <c r="F5369" s="33"/>
    </row>
    <row r="5370" spans="6:6">
      <c r="F5370" s="33"/>
    </row>
    <row r="5371" spans="6:6">
      <c r="F5371" s="33"/>
    </row>
    <row r="5372" spans="6:6">
      <c r="F5372" s="33"/>
    </row>
    <row r="5373" spans="6:6">
      <c r="F5373" s="33"/>
    </row>
    <row r="5374" spans="6:6">
      <c r="F5374" s="33"/>
    </row>
    <row r="5375" spans="6:6">
      <c r="F5375" s="33"/>
    </row>
    <row r="5376" spans="6:6">
      <c r="F5376" s="33"/>
    </row>
    <row r="5377" spans="6:6">
      <c r="F5377" s="33"/>
    </row>
    <row r="5378" spans="6:6">
      <c r="F5378" s="33"/>
    </row>
    <row r="5379" spans="6:6">
      <c r="F5379" s="33"/>
    </row>
    <row r="5380" spans="6:6">
      <c r="F5380" s="33"/>
    </row>
    <row r="5381" spans="6:6">
      <c r="F5381" s="33"/>
    </row>
    <row r="5382" spans="6:6">
      <c r="F5382" s="33"/>
    </row>
    <row r="5383" spans="6:6">
      <c r="F5383" s="33"/>
    </row>
    <row r="5384" spans="6:6">
      <c r="F5384" s="33"/>
    </row>
    <row r="5385" spans="6:6">
      <c r="F5385" s="33"/>
    </row>
    <row r="5386" spans="6:6">
      <c r="F5386" s="33"/>
    </row>
    <row r="5387" spans="6:6">
      <c r="F5387" s="33"/>
    </row>
    <row r="5388" spans="6:6">
      <c r="F5388" s="33"/>
    </row>
    <row r="5389" spans="6:6">
      <c r="F5389" s="33"/>
    </row>
    <row r="5390" spans="6:6">
      <c r="F5390" s="33"/>
    </row>
    <row r="5391" spans="6:6">
      <c r="F5391" s="33"/>
    </row>
    <row r="5392" spans="6:6">
      <c r="F5392" s="33"/>
    </row>
    <row r="5393" spans="6:6">
      <c r="F5393" s="33"/>
    </row>
    <row r="5394" spans="6:6">
      <c r="F5394" s="33"/>
    </row>
    <row r="5395" spans="6:6">
      <c r="F5395" s="33"/>
    </row>
    <row r="5396" spans="6:6">
      <c r="F5396" s="33"/>
    </row>
    <row r="5397" spans="6:6">
      <c r="F5397" s="33"/>
    </row>
    <row r="5398" spans="6:6">
      <c r="F5398" s="33"/>
    </row>
    <row r="5399" spans="6:6">
      <c r="F5399" s="33"/>
    </row>
    <row r="5400" spans="6:6">
      <c r="F5400" s="33"/>
    </row>
    <row r="5401" spans="6:6">
      <c r="F5401" s="33"/>
    </row>
    <row r="5402" spans="6:6">
      <c r="F5402" s="33"/>
    </row>
    <row r="5403" spans="6:6">
      <c r="F5403" s="33"/>
    </row>
    <row r="5404" spans="6:6">
      <c r="F5404" s="33"/>
    </row>
    <row r="5405" spans="6:6">
      <c r="F5405" s="33"/>
    </row>
    <row r="5406" spans="6:6">
      <c r="F5406" s="33"/>
    </row>
    <row r="5407" spans="6:6">
      <c r="F5407" s="33"/>
    </row>
    <row r="5408" spans="6:6">
      <c r="F5408" s="33"/>
    </row>
    <row r="5409" spans="6:6">
      <c r="F5409" s="33"/>
    </row>
    <row r="5410" spans="6:6">
      <c r="F5410" s="33"/>
    </row>
    <row r="5411" spans="6:6">
      <c r="F5411" s="33"/>
    </row>
    <row r="5412" spans="6:6">
      <c r="F5412" s="33"/>
    </row>
    <row r="5413" spans="6:6">
      <c r="F5413" s="33"/>
    </row>
    <row r="5414" spans="6:6">
      <c r="F5414" s="33"/>
    </row>
    <row r="5415" spans="6:6">
      <c r="F5415" s="33"/>
    </row>
    <row r="5416" spans="6:6">
      <c r="F5416" s="33"/>
    </row>
    <row r="5417" spans="6:6">
      <c r="F5417" s="33"/>
    </row>
    <row r="5418" spans="6:6">
      <c r="F5418" s="33"/>
    </row>
    <row r="5419" spans="6:6">
      <c r="F5419" s="33"/>
    </row>
    <row r="5420" spans="6:6">
      <c r="F5420" s="33"/>
    </row>
    <row r="5421" spans="6:6">
      <c r="F5421" s="33"/>
    </row>
    <row r="5422" spans="6:6">
      <c r="F5422" s="33"/>
    </row>
    <row r="5423" spans="6:6">
      <c r="F5423" s="33"/>
    </row>
    <row r="5424" spans="6:6">
      <c r="F5424" s="33"/>
    </row>
    <row r="5425" spans="6:6">
      <c r="F5425" s="33"/>
    </row>
    <row r="5426" spans="6:6">
      <c r="F5426" s="33"/>
    </row>
    <row r="5427" spans="6:6">
      <c r="F5427" s="33"/>
    </row>
    <row r="5428" spans="6:6">
      <c r="F5428" s="33"/>
    </row>
    <row r="5429" spans="6:6">
      <c r="F5429" s="33"/>
    </row>
    <row r="5430" spans="6:6">
      <c r="F5430" s="33"/>
    </row>
    <row r="5431" spans="6:6">
      <c r="F5431" s="33"/>
    </row>
    <row r="5432" spans="6:6">
      <c r="F5432" s="33"/>
    </row>
    <row r="5433" spans="6:6">
      <c r="F5433" s="33"/>
    </row>
    <row r="5434" spans="6:6">
      <c r="F5434" s="33"/>
    </row>
    <row r="5435" spans="6:6">
      <c r="F5435" s="33"/>
    </row>
    <row r="5436" spans="6:6">
      <c r="F5436" s="33"/>
    </row>
    <row r="5437" spans="6:6">
      <c r="F5437" s="33"/>
    </row>
    <row r="5438" spans="6:6">
      <c r="F5438" s="33"/>
    </row>
    <row r="5439" spans="6:6">
      <c r="F5439" s="33"/>
    </row>
    <row r="5440" spans="6:6">
      <c r="F5440" s="33"/>
    </row>
    <row r="5441" spans="6:6">
      <c r="F5441" s="33"/>
    </row>
    <row r="5442" spans="6:6">
      <c r="F5442" s="33"/>
    </row>
    <row r="5443" spans="6:6">
      <c r="F5443" s="33"/>
    </row>
    <row r="5444" spans="6:6">
      <c r="F5444" s="33"/>
    </row>
    <row r="5445" spans="6:6">
      <c r="F5445" s="33"/>
    </row>
    <row r="5446" spans="6:6">
      <c r="F5446" s="33"/>
    </row>
    <row r="5447" spans="6:6">
      <c r="F5447" s="33"/>
    </row>
    <row r="5448" spans="6:6">
      <c r="F5448" s="33"/>
    </row>
    <row r="5449" spans="6:6">
      <c r="F5449" s="33"/>
    </row>
    <row r="5450" spans="6:6">
      <c r="F5450" s="33"/>
    </row>
    <row r="5451" spans="6:6">
      <c r="F5451" s="33"/>
    </row>
    <row r="5452" spans="6:6">
      <c r="F5452" s="33"/>
    </row>
    <row r="5453" spans="6:6">
      <c r="F5453" s="33"/>
    </row>
    <row r="5454" spans="6:6">
      <c r="F5454" s="33"/>
    </row>
    <row r="5455" spans="6:6">
      <c r="F5455" s="33"/>
    </row>
    <row r="5456" spans="6:6">
      <c r="F5456" s="33"/>
    </row>
    <row r="5457" spans="6:6">
      <c r="F5457" s="33"/>
    </row>
    <row r="5458" spans="6:6">
      <c r="F5458" s="33"/>
    </row>
    <row r="5459" spans="6:6">
      <c r="F5459" s="33"/>
    </row>
    <row r="5460" spans="6:6">
      <c r="F5460" s="33"/>
    </row>
    <row r="5461" spans="6:6">
      <c r="F5461" s="33"/>
    </row>
    <row r="5462" spans="6:6">
      <c r="F5462" s="33"/>
    </row>
    <row r="5463" spans="6:6">
      <c r="F5463" s="33"/>
    </row>
    <row r="5464" spans="6:6">
      <c r="F5464" s="33"/>
    </row>
    <row r="5465" spans="6:6">
      <c r="F5465" s="33"/>
    </row>
    <row r="5466" spans="6:6">
      <c r="F5466" s="33"/>
    </row>
    <row r="5467" spans="6:6">
      <c r="F5467" s="33"/>
    </row>
    <row r="5468" spans="6:6">
      <c r="F5468" s="33"/>
    </row>
    <row r="5469" spans="6:6">
      <c r="F5469" s="33"/>
    </row>
    <row r="5470" spans="6:6">
      <c r="F5470" s="33"/>
    </row>
    <row r="5471" spans="6:6">
      <c r="F5471" s="33"/>
    </row>
    <row r="5472" spans="6:6">
      <c r="F5472" s="33"/>
    </row>
    <row r="5473" spans="6:6">
      <c r="F5473" s="33"/>
    </row>
    <row r="5474" spans="6:6">
      <c r="F5474" s="33"/>
    </row>
    <row r="5475" spans="6:6">
      <c r="F5475" s="33"/>
    </row>
    <row r="5476" spans="6:6">
      <c r="F5476" s="33"/>
    </row>
    <row r="5477" spans="6:6">
      <c r="F5477" s="33"/>
    </row>
    <row r="5478" spans="6:6">
      <c r="F5478" s="33"/>
    </row>
    <row r="5479" spans="6:6">
      <c r="F5479" s="33"/>
    </row>
    <row r="5480" spans="6:6">
      <c r="F5480" s="33"/>
    </row>
    <row r="5481" spans="6:6">
      <c r="F5481" s="33"/>
    </row>
    <row r="5482" spans="6:6">
      <c r="F5482" s="33"/>
    </row>
    <row r="5483" spans="6:6">
      <c r="F5483" s="33"/>
    </row>
    <row r="5484" spans="6:6">
      <c r="F5484" s="33"/>
    </row>
    <row r="5485" spans="6:6">
      <c r="F5485" s="33"/>
    </row>
    <row r="5486" spans="6:6">
      <c r="F5486" s="33"/>
    </row>
    <row r="5487" spans="6:6">
      <c r="F5487" s="33"/>
    </row>
    <row r="5488" spans="6:6">
      <c r="F5488" s="33"/>
    </row>
    <row r="5489" spans="6:6">
      <c r="F5489" s="33"/>
    </row>
    <row r="5490" spans="6:6">
      <c r="F5490" s="33"/>
    </row>
    <row r="5491" spans="6:6">
      <c r="F5491" s="33"/>
    </row>
    <row r="5492" spans="6:6">
      <c r="F5492" s="33"/>
    </row>
    <row r="5493" spans="6:6">
      <c r="F5493" s="33"/>
    </row>
    <row r="5494" spans="6:6">
      <c r="F5494" s="33"/>
    </row>
    <row r="5495" spans="6:6">
      <c r="F5495" s="33"/>
    </row>
    <row r="5496" spans="6:6">
      <c r="F5496" s="33"/>
    </row>
    <row r="5497" spans="6:6">
      <c r="F5497" s="33"/>
    </row>
    <row r="5498" spans="6:6">
      <c r="F5498" s="33"/>
    </row>
    <row r="5499" spans="6:6">
      <c r="F5499" s="33"/>
    </row>
    <row r="5500" spans="6:6">
      <c r="F5500" s="33"/>
    </row>
    <row r="5501" spans="6:6">
      <c r="F5501" s="33"/>
    </row>
    <row r="5502" spans="6:6">
      <c r="F5502" s="33"/>
    </row>
    <row r="5503" spans="6:6">
      <c r="F5503" s="33"/>
    </row>
    <row r="5504" spans="6:6">
      <c r="F5504" s="33"/>
    </row>
    <row r="5505" spans="6:6">
      <c r="F5505" s="33"/>
    </row>
    <row r="5506" spans="6:6">
      <c r="F5506" s="33"/>
    </row>
    <row r="5507" spans="6:6">
      <c r="F5507" s="33"/>
    </row>
    <row r="5508" spans="6:6">
      <c r="F5508" s="33"/>
    </row>
    <row r="5509" spans="6:6">
      <c r="F5509" s="33"/>
    </row>
    <row r="5510" spans="6:6">
      <c r="F5510" s="33"/>
    </row>
    <row r="5511" spans="6:6">
      <c r="F5511" s="33"/>
    </row>
    <row r="5512" spans="6:6">
      <c r="F5512" s="33"/>
    </row>
    <row r="5513" spans="6:6">
      <c r="F5513" s="33"/>
    </row>
    <row r="5514" spans="6:6">
      <c r="F5514" s="33"/>
    </row>
    <row r="5515" spans="6:6">
      <c r="F5515" s="33"/>
    </row>
    <row r="5516" spans="6:6">
      <c r="F5516" s="33"/>
    </row>
    <row r="5517" spans="6:6">
      <c r="F5517" s="33"/>
    </row>
    <row r="5518" spans="6:6">
      <c r="F5518" s="33"/>
    </row>
    <row r="5519" spans="6:6">
      <c r="F5519" s="33"/>
    </row>
    <row r="5520" spans="6:6">
      <c r="F5520" s="33"/>
    </row>
    <row r="5521" spans="6:6">
      <c r="F5521" s="33"/>
    </row>
    <row r="5522" spans="6:6">
      <c r="F5522" s="33"/>
    </row>
    <row r="5523" spans="6:6">
      <c r="F5523" s="33"/>
    </row>
    <row r="5524" spans="6:6">
      <c r="F5524" s="33"/>
    </row>
    <row r="5525" spans="6:6">
      <c r="F5525" s="33"/>
    </row>
    <row r="5526" spans="6:6">
      <c r="F5526" s="33"/>
    </row>
    <row r="5527" spans="6:6">
      <c r="F5527" s="33"/>
    </row>
    <row r="5528" spans="6:6">
      <c r="F5528" s="33"/>
    </row>
    <row r="5529" spans="6:6">
      <c r="F5529" s="33"/>
    </row>
    <row r="5530" spans="6:6">
      <c r="F5530" s="33"/>
    </row>
    <row r="5531" spans="6:6">
      <c r="F5531" s="33"/>
    </row>
    <row r="5532" spans="6:6">
      <c r="F5532" s="33"/>
    </row>
    <row r="5533" spans="6:6">
      <c r="F5533" s="33"/>
    </row>
    <row r="5534" spans="6:6">
      <c r="F5534" s="33"/>
    </row>
    <row r="5535" spans="6:6">
      <c r="F5535" s="33"/>
    </row>
    <row r="5536" spans="6:6">
      <c r="F5536" s="33"/>
    </row>
    <row r="5537" spans="6:6">
      <c r="F5537" s="33"/>
    </row>
    <row r="5538" spans="6:6">
      <c r="F5538" s="33"/>
    </row>
    <row r="5539" spans="6:6">
      <c r="F5539" s="33"/>
    </row>
    <row r="5540" spans="6:6">
      <c r="F5540" s="33"/>
    </row>
    <row r="5541" spans="6:6">
      <c r="F5541" s="33"/>
    </row>
    <row r="5542" spans="6:6">
      <c r="F5542" s="33"/>
    </row>
    <row r="5543" spans="6:6">
      <c r="F5543" s="33"/>
    </row>
    <row r="5544" spans="6:6">
      <c r="F5544" s="33"/>
    </row>
    <row r="5545" spans="6:6">
      <c r="F5545" s="33"/>
    </row>
    <row r="5546" spans="6:6">
      <c r="F5546" s="33"/>
    </row>
    <row r="5547" spans="6:6">
      <c r="F5547" s="33"/>
    </row>
    <row r="5548" spans="6:6">
      <c r="F5548" s="33"/>
    </row>
    <row r="5549" spans="6:6">
      <c r="F5549" s="33"/>
    </row>
    <row r="5550" spans="6:6">
      <c r="F5550" s="33"/>
    </row>
    <row r="5551" spans="6:6">
      <c r="F5551" s="33"/>
    </row>
    <row r="5552" spans="6:6">
      <c r="F5552" s="33"/>
    </row>
    <row r="5553" spans="6:6">
      <c r="F5553" s="33"/>
    </row>
    <row r="5554" spans="6:6">
      <c r="F5554" s="33"/>
    </row>
    <row r="5555" spans="6:6">
      <c r="F5555" s="33"/>
    </row>
    <row r="5556" spans="6:6">
      <c r="F5556" s="33"/>
    </row>
    <row r="5557" spans="6:6">
      <c r="F5557" s="33"/>
    </row>
    <row r="5558" spans="6:6">
      <c r="F5558" s="33"/>
    </row>
    <row r="5559" spans="6:6">
      <c r="F5559" s="33"/>
    </row>
    <row r="5560" spans="6:6">
      <c r="F5560" s="33"/>
    </row>
    <row r="5561" spans="6:6">
      <c r="F5561" s="33"/>
    </row>
    <row r="5562" spans="6:6">
      <c r="F5562" s="33"/>
    </row>
    <row r="5563" spans="6:6">
      <c r="F5563" s="33"/>
    </row>
    <row r="5564" spans="6:6">
      <c r="F5564" s="33"/>
    </row>
    <row r="5565" spans="6:6">
      <c r="F5565" s="33"/>
    </row>
    <row r="5566" spans="6:6">
      <c r="F5566" s="33"/>
    </row>
    <row r="5567" spans="6:6">
      <c r="F5567" s="33"/>
    </row>
    <row r="5568" spans="6:6">
      <c r="F5568" s="33"/>
    </row>
    <row r="5569" spans="6:6">
      <c r="F5569" s="33"/>
    </row>
    <row r="5570" spans="6:6">
      <c r="F5570" s="33"/>
    </row>
    <row r="5571" spans="6:6">
      <c r="F5571" s="33"/>
    </row>
    <row r="5572" spans="6:6">
      <c r="F5572" s="33"/>
    </row>
    <row r="5573" spans="6:6">
      <c r="F5573" s="33"/>
    </row>
    <row r="5574" spans="6:6">
      <c r="F5574" s="33"/>
    </row>
    <row r="5575" spans="6:6">
      <c r="F5575" s="33"/>
    </row>
    <row r="5576" spans="6:6">
      <c r="F5576" s="33"/>
    </row>
    <row r="5577" spans="6:6">
      <c r="F5577" s="33"/>
    </row>
    <row r="5578" spans="6:6">
      <c r="F5578" s="33"/>
    </row>
    <row r="5579" spans="6:6">
      <c r="F5579" s="33"/>
    </row>
    <row r="5580" spans="6:6">
      <c r="F5580" s="33"/>
    </row>
    <row r="5581" spans="6:6">
      <c r="F5581" s="33"/>
    </row>
    <row r="5582" spans="6:6">
      <c r="F5582" s="33"/>
    </row>
    <row r="5583" spans="6:6">
      <c r="F5583" s="33"/>
    </row>
    <row r="5584" spans="6:6">
      <c r="F5584" s="33"/>
    </row>
    <row r="5585" spans="6:6">
      <c r="F5585" s="33"/>
    </row>
    <row r="5586" spans="6:6">
      <c r="F5586" s="33"/>
    </row>
    <row r="5587" spans="6:6">
      <c r="F5587" s="33"/>
    </row>
    <row r="5588" spans="6:6">
      <c r="F5588" s="33"/>
    </row>
    <row r="5589" spans="6:6">
      <c r="F5589" s="33"/>
    </row>
    <row r="5590" spans="6:6">
      <c r="F5590" s="33"/>
    </row>
    <row r="5591" spans="6:6">
      <c r="F5591" s="33"/>
    </row>
    <row r="5592" spans="6:6">
      <c r="F5592" s="33"/>
    </row>
    <row r="5593" spans="6:6">
      <c r="F5593" s="33"/>
    </row>
    <row r="5594" spans="6:6">
      <c r="F5594" s="33"/>
    </row>
    <row r="5595" spans="6:6">
      <c r="F5595" s="33"/>
    </row>
    <row r="5596" spans="6:6">
      <c r="F5596" s="33"/>
    </row>
    <row r="5597" spans="6:6">
      <c r="F5597" s="33"/>
    </row>
    <row r="5598" spans="6:6">
      <c r="F5598" s="33"/>
    </row>
    <row r="5599" spans="6:6">
      <c r="F5599" s="33"/>
    </row>
    <row r="5600" spans="6:6">
      <c r="F5600" s="33"/>
    </row>
    <row r="5601" spans="6:6">
      <c r="F5601" s="33"/>
    </row>
    <row r="5602" spans="6:6">
      <c r="F5602" s="33"/>
    </row>
    <row r="5603" spans="6:6">
      <c r="F5603" s="33"/>
    </row>
    <row r="5604" spans="6:6">
      <c r="F5604" s="33"/>
    </row>
    <row r="5605" spans="6:6">
      <c r="F5605" s="33"/>
    </row>
    <row r="5606" spans="6:6">
      <c r="F5606" s="33"/>
    </row>
    <row r="5607" spans="6:6">
      <c r="F5607" s="33"/>
    </row>
    <row r="5608" spans="6:6">
      <c r="F5608" s="33"/>
    </row>
    <row r="5609" spans="6:6">
      <c r="F5609" s="33"/>
    </row>
    <row r="5610" spans="6:6">
      <c r="F5610" s="33"/>
    </row>
    <row r="5611" spans="6:6">
      <c r="F5611" s="33"/>
    </row>
    <row r="5612" spans="6:6">
      <c r="F5612" s="33"/>
    </row>
    <row r="5613" spans="6:6">
      <c r="F5613" s="33"/>
    </row>
    <row r="5614" spans="6:6">
      <c r="F5614" s="33"/>
    </row>
    <row r="5615" spans="6:6">
      <c r="F5615" s="33"/>
    </row>
    <row r="5616" spans="6:6">
      <c r="F5616" s="33"/>
    </row>
    <row r="5617" spans="6:6">
      <c r="F5617" s="33"/>
    </row>
    <row r="5618" spans="6:6">
      <c r="F5618" s="33"/>
    </row>
    <row r="5619" spans="6:6">
      <c r="F5619" s="33"/>
    </row>
    <row r="5620" spans="6:6">
      <c r="F5620" s="33"/>
    </row>
    <row r="5621" spans="6:6">
      <c r="F5621" s="33"/>
    </row>
    <row r="5622" spans="6:6">
      <c r="F5622" s="33"/>
    </row>
    <row r="5623" spans="6:6">
      <c r="F5623" s="33"/>
    </row>
    <row r="5624" spans="6:6">
      <c r="F5624" s="33"/>
    </row>
    <row r="5625" spans="6:6">
      <c r="F5625" s="33"/>
    </row>
    <row r="5626" spans="6:6">
      <c r="F5626" s="33"/>
    </row>
    <row r="5627" spans="6:6">
      <c r="F5627" s="33"/>
    </row>
    <row r="5628" spans="6:6">
      <c r="F5628" s="33"/>
    </row>
    <row r="5629" spans="6:6">
      <c r="F5629" s="33"/>
    </row>
    <row r="5630" spans="6:6">
      <c r="F5630" s="33"/>
    </row>
    <row r="5631" spans="6:6">
      <c r="F5631" s="33"/>
    </row>
    <row r="5632" spans="6:6">
      <c r="F5632" s="33"/>
    </row>
    <row r="5633" spans="6:6">
      <c r="F5633" s="33"/>
    </row>
    <row r="5634" spans="6:6">
      <c r="F5634" s="33"/>
    </row>
    <row r="5635" spans="6:6">
      <c r="F5635" s="33"/>
    </row>
    <row r="5636" spans="6:6">
      <c r="F5636" s="33"/>
    </row>
    <row r="5637" spans="6:6">
      <c r="F5637" s="33"/>
    </row>
    <row r="5638" spans="6:6">
      <c r="F5638" s="33"/>
    </row>
    <row r="5639" spans="6:6">
      <c r="F5639" s="33"/>
    </row>
    <row r="5640" spans="6:6">
      <c r="F5640" s="33"/>
    </row>
    <row r="5641" spans="6:6">
      <c r="F5641" s="33"/>
    </row>
    <row r="5642" spans="6:6">
      <c r="F5642" s="33"/>
    </row>
    <row r="5643" spans="6:6">
      <c r="F5643" s="33"/>
    </row>
    <row r="5644" spans="6:6">
      <c r="F5644" s="33"/>
    </row>
    <row r="5645" spans="6:6">
      <c r="F5645" s="33"/>
    </row>
    <row r="5646" spans="6:6">
      <c r="F5646" s="33"/>
    </row>
    <row r="5647" spans="6:6">
      <c r="F5647" s="33"/>
    </row>
    <row r="5648" spans="6:6">
      <c r="F5648" s="33"/>
    </row>
    <row r="5649" spans="6:6">
      <c r="F5649" s="33"/>
    </row>
    <row r="5650" spans="6:6">
      <c r="F5650" s="33"/>
    </row>
    <row r="5651" spans="6:6">
      <c r="F5651" s="33"/>
    </row>
    <row r="5652" spans="6:6">
      <c r="F5652" s="33"/>
    </row>
    <row r="5653" spans="6:6">
      <c r="F5653" s="33"/>
    </row>
    <row r="5654" spans="6:6">
      <c r="F5654" s="33"/>
    </row>
    <row r="5655" spans="6:6">
      <c r="F5655" s="33"/>
    </row>
    <row r="5656" spans="6:6">
      <c r="F5656" s="33"/>
    </row>
    <row r="5657" spans="6:6">
      <c r="F5657" s="33"/>
    </row>
    <row r="5658" spans="6:6">
      <c r="F5658" s="33"/>
    </row>
    <row r="5659" spans="6:6">
      <c r="F5659" s="33"/>
    </row>
    <row r="5660" spans="6:6">
      <c r="F5660" s="33"/>
    </row>
    <row r="5661" spans="6:6">
      <c r="F5661" s="33"/>
    </row>
    <row r="5662" spans="6:6">
      <c r="F5662" s="33"/>
    </row>
    <row r="5663" spans="6:6">
      <c r="F5663" s="33"/>
    </row>
    <row r="5664" spans="6:6">
      <c r="F5664" s="33"/>
    </row>
    <row r="5665" spans="6:6">
      <c r="F5665" s="33"/>
    </row>
    <row r="5666" spans="6:6">
      <c r="F5666" s="33"/>
    </row>
    <row r="5667" spans="6:6">
      <c r="F5667" s="33"/>
    </row>
    <row r="5668" spans="6:6">
      <c r="F5668" s="33"/>
    </row>
    <row r="5669" spans="6:6">
      <c r="F5669" s="33"/>
    </row>
    <row r="5670" spans="6:6">
      <c r="F5670" s="33"/>
    </row>
    <row r="5671" spans="6:6">
      <c r="F5671" s="33"/>
    </row>
    <row r="5672" spans="6:6">
      <c r="F5672" s="33"/>
    </row>
    <row r="5673" spans="6:6">
      <c r="F5673" s="33"/>
    </row>
    <row r="5674" spans="6:6">
      <c r="F5674" s="33"/>
    </row>
    <row r="5675" spans="6:6">
      <c r="F5675" s="33"/>
    </row>
    <row r="5676" spans="6:6">
      <c r="F5676" s="33"/>
    </row>
    <row r="5677" spans="6:6">
      <c r="F5677" s="33"/>
    </row>
    <row r="5678" spans="6:6">
      <c r="F5678" s="33"/>
    </row>
    <row r="5679" spans="6:6">
      <c r="F5679" s="33"/>
    </row>
    <row r="5680" spans="6:6">
      <c r="F5680" s="33"/>
    </row>
    <row r="5681" spans="6:6">
      <c r="F5681" s="33"/>
    </row>
    <row r="5682" spans="6:6">
      <c r="F5682" s="33"/>
    </row>
    <row r="5683" spans="6:6">
      <c r="F5683" s="33"/>
    </row>
    <row r="5684" spans="6:6">
      <c r="F5684" s="33"/>
    </row>
    <row r="5685" spans="6:6">
      <c r="F5685" s="33"/>
    </row>
    <row r="5686" spans="6:6">
      <c r="F5686" s="33"/>
    </row>
    <row r="5687" spans="6:6">
      <c r="F5687" s="33"/>
    </row>
    <row r="5688" spans="6:6">
      <c r="F5688" s="33"/>
    </row>
    <row r="5689" spans="6:6">
      <c r="F5689" s="33"/>
    </row>
    <row r="5690" spans="6:6">
      <c r="F5690" s="33"/>
    </row>
    <row r="5691" spans="6:6">
      <c r="F5691" s="33"/>
    </row>
    <row r="5692" spans="6:6">
      <c r="F5692" s="33"/>
    </row>
    <row r="5693" spans="6:6">
      <c r="F5693" s="33"/>
    </row>
    <row r="5694" spans="6:6">
      <c r="F5694" s="33"/>
    </row>
    <row r="5695" spans="6:6">
      <c r="F5695" s="33"/>
    </row>
    <row r="5696" spans="6:6">
      <c r="F5696" s="33"/>
    </row>
    <row r="5697" spans="6:6">
      <c r="F5697" s="33"/>
    </row>
    <row r="5698" spans="6:6">
      <c r="F5698" s="33"/>
    </row>
    <row r="5699" spans="6:6">
      <c r="F5699" s="33"/>
    </row>
    <row r="5700" spans="6:6">
      <c r="F5700" s="33"/>
    </row>
    <row r="5701" spans="6:6">
      <c r="F5701" s="33"/>
    </row>
    <row r="5702" spans="6:6">
      <c r="F5702" s="33"/>
    </row>
    <row r="5703" spans="6:6">
      <c r="F5703" s="33"/>
    </row>
    <row r="5704" spans="6:6">
      <c r="F5704" s="33"/>
    </row>
    <row r="5705" spans="6:6">
      <c r="F5705" s="33"/>
    </row>
    <row r="5706" spans="6:6">
      <c r="F5706" s="33"/>
    </row>
    <row r="5707" spans="6:6">
      <c r="F5707" s="33"/>
    </row>
    <row r="5708" spans="6:6">
      <c r="F5708" s="33"/>
    </row>
    <row r="5709" spans="6:6">
      <c r="F5709" s="33"/>
    </row>
    <row r="5710" spans="6:6">
      <c r="F5710" s="33"/>
    </row>
    <row r="5711" spans="6:6">
      <c r="F5711" s="33"/>
    </row>
    <row r="5712" spans="6:6">
      <c r="F5712" s="33"/>
    </row>
    <row r="5713" spans="6:6">
      <c r="F5713" s="33"/>
    </row>
    <row r="5714" spans="6:6">
      <c r="F5714" s="33"/>
    </row>
    <row r="5715" spans="6:6">
      <c r="F5715" s="33"/>
    </row>
    <row r="5716" spans="6:6">
      <c r="F5716" s="33"/>
    </row>
    <row r="5717" spans="6:6">
      <c r="F5717" s="33"/>
    </row>
    <row r="5718" spans="6:6">
      <c r="F5718" s="33"/>
    </row>
    <row r="5719" spans="6:6">
      <c r="F5719" s="33"/>
    </row>
    <row r="5720" spans="6:6">
      <c r="F5720" s="33"/>
    </row>
    <row r="5721" spans="6:6">
      <c r="F5721" s="33"/>
    </row>
    <row r="5722" spans="6:6">
      <c r="F5722" s="33"/>
    </row>
    <row r="5723" spans="6:6">
      <c r="F5723" s="33"/>
    </row>
    <row r="5724" spans="6:6">
      <c r="F5724" s="33"/>
    </row>
    <row r="5725" spans="6:6">
      <c r="F5725" s="33"/>
    </row>
    <row r="5726" spans="6:6">
      <c r="F5726" s="33"/>
    </row>
    <row r="5727" spans="6:6">
      <c r="F5727" s="33"/>
    </row>
    <row r="5728" spans="6:6">
      <c r="F5728" s="33"/>
    </row>
    <row r="5729" spans="6:6">
      <c r="F5729" s="33"/>
    </row>
    <row r="5730" spans="6:6">
      <c r="F5730" s="33"/>
    </row>
    <row r="5731" spans="6:6">
      <c r="F5731" s="33"/>
    </row>
    <row r="5732" spans="6:6">
      <c r="F5732" s="33"/>
    </row>
    <row r="5733" spans="6:6">
      <c r="F5733" s="33"/>
    </row>
    <row r="5734" spans="6:6">
      <c r="F5734" s="33"/>
    </row>
    <row r="5735" spans="6:6">
      <c r="F5735" s="33"/>
    </row>
    <row r="5736" spans="6:6">
      <c r="F5736" s="33"/>
    </row>
    <row r="5737" spans="6:6">
      <c r="F5737" s="33"/>
    </row>
    <row r="5738" spans="6:6">
      <c r="F5738" s="33"/>
    </row>
    <row r="5739" spans="6:6">
      <c r="F5739" s="33"/>
    </row>
    <row r="5740" spans="6:6">
      <c r="F5740" s="33"/>
    </row>
    <row r="5741" spans="6:6">
      <c r="F5741" s="33"/>
    </row>
    <row r="5742" spans="6:6">
      <c r="F5742" s="33"/>
    </row>
    <row r="5743" spans="6:6">
      <c r="F5743" s="33"/>
    </row>
    <row r="5744" spans="6:6">
      <c r="F5744" s="33"/>
    </row>
    <row r="5745" spans="6:6">
      <c r="F5745" s="33"/>
    </row>
    <row r="5746" spans="6:6">
      <c r="F5746" s="33"/>
    </row>
    <row r="5747" spans="6:6">
      <c r="F5747" s="33"/>
    </row>
    <row r="5748" spans="6:6">
      <c r="F5748" s="33"/>
    </row>
    <row r="5749" spans="6:6">
      <c r="F5749" s="33"/>
    </row>
    <row r="5750" spans="6:6">
      <c r="F5750" s="33"/>
    </row>
    <row r="5751" spans="6:6">
      <c r="F5751" s="33"/>
    </row>
    <row r="5752" spans="6:6">
      <c r="F5752" s="33"/>
    </row>
    <row r="5753" spans="6:6">
      <c r="F5753" s="33"/>
    </row>
    <row r="5754" spans="6:6">
      <c r="F5754" s="33"/>
    </row>
    <row r="5755" spans="6:6">
      <c r="F5755" s="33"/>
    </row>
    <row r="5756" spans="6:6">
      <c r="F5756" s="33"/>
    </row>
    <row r="5757" spans="6:6">
      <c r="F5757" s="33"/>
    </row>
    <row r="5758" spans="6:6">
      <c r="F5758" s="33"/>
    </row>
    <row r="5759" spans="6:6">
      <c r="F5759" s="33"/>
    </row>
    <row r="5760" spans="6:6">
      <c r="F5760" s="33"/>
    </row>
    <row r="5761" spans="6:6">
      <c r="F5761" s="33"/>
    </row>
    <row r="5762" spans="6:6">
      <c r="F5762" s="33"/>
    </row>
    <row r="5763" spans="6:6">
      <c r="F5763" s="33"/>
    </row>
    <row r="5764" spans="6:6">
      <c r="F5764" s="33"/>
    </row>
    <row r="5765" spans="6:6">
      <c r="F5765" s="33"/>
    </row>
    <row r="5766" spans="6:6">
      <c r="F5766" s="33"/>
    </row>
    <row r="5767" spans="6:6">
      <c r="F5767" s="33"/>
    </row>
    <row r="5768" spans="6:6">
      <c r="F5768" s="33"/>
    </row>
    <row r="5769" spans="6:6">
      <c r="F5769" s="33"/>
    </row>
    <row r="5770" spans="6:6">
      <c r="F5770" s="33"/>
    </row>
    <row r="5771" spans="6:6">
      <c r="F5771" s="33"/>
    </row>
    <row r="5772" spans="6:6">
      <c r="F5772" s="33"/>
    </row>
    <row r="5773" spans="6:6">
      <c r="F5773" s="33"/>
    </row>
    <row r="5774" spans="6:6">
      <c r="F5774" s="33"/>
    </row>
    <row r="5775" spans="6:6">
      <c r="F5775" s="33"/>
    </row>
    <row r="5776" spans="6:6">
      <c r="F5776" s="33"/>
    </row>
    <row r="5777" spans="6:6">
      <c r="F5777" s="33"/>
    </row>
    <row r="5778" spans="6:6">
      <c r="F5778" s="33"/>
    </row>
    <row r="5779" spans="6:6">
      <c r="F5779" s="33"/>
    </row>
    <row r="5780" spans="6:6">
      <c r="F5780" s="33"/>
    </row>
    <row r="5781" spans="6:6">
      <c r="F5781" s="33"/>
    </row>
    <row r="5782" spans="6:6">
      <c r="F5782" s="33"/>
    </row>
    <row r="5783" spans="6:6">
      <c r="F5783" s="33"/>
    </row>
    <row r="5784" spans="6:6">
      <c r="F5784" s="33"/>
    </row>
    <row r="5785" spans="6:6">
      <c r="F5785" s="33"/>
    </row>
    <row r="5786" spans="6:6">
      <c r="F5786" s="33"/>
    </row>
    <row r="5787" spans="6:6">
      <c r="F5787" s="33"/>
    </row>
    <row r="5788" spans="6:6">
      <c r="F5788" s="33"/>
    </row>
    <row r="5789" spans="6:6">
      <c r="F5789" s="33"/>
    </row>
    <row r="5790" spans="6:6">
      <c r="F5790" s="33"/>
    </row>
    <row r="5791" spans="6:6">
      <c r="F5791" s="33"/>
    </row>
    <row r="5792" spans="6:6">
      <c r="F5792" s="33"/>
    </row>
    <row r="5793" spans="6:6">
      <c r="F5793" s="33"/>
    </row>
    <row r="5794" spans="6:6">
      <c r="F5794" s="33"/>
    </row>
    <row r="5795" spans="6:6">
      <c r="F5795" s="33"/>
    </row>
    <row r="5796" spans="6:6">
      <c r="F5796" s="33"/>
    </row>
    <row r="5797" spans="6:6">
      <c r="F5797" s="33"/>
    </row>
    <row r="5798" spans="6:6">
      <c r="F5798" s="33"/>
    </row>
    <row r="5799" spans="6:6">
      <c r="F5799" s="33"/>
    </row>
    <row r="5800" spans="6:6">
      <c r="F5800" s="33"/>
    </row>
    <row r="5801" spans="6:6">
      <c r="F5801" s="33"/>
    </row>
    <row r="5802" spans="6:6">
      <c r="F5802" s="33"/>
    </row>
    <row r="5803" spans="6:6">
      <c r="F5803" s="33"/>
    </row>
    <row r="5804" spans="6:6">
      <c r="F5804" s="33"/>
    </row>
    <row r="5805" spans="6:6">
      <c r="F5805" s="33"/>
    </row>
    <row r="5806" spans="6:6">
      <c r="F5806" s="33"/>
    </row>
    <row r="5807" spans="6:6">
      <c r="F5807" s="33"/>
    </row>
    <row r="5808" spans="6:6">
      <c r="F5808" s="33"/>
    </row>
    <row r="5809" spans="6:6">
      <c r="F5809" s="33"/>
    </row>
    <row r="5810" spans="6:6">
      <c r="F5810" s="33"/>
    </row>
    <row r="5811" spans="6:6">
      <c r="F5811" s="33"/>
    </row>
    <row r="5812" spans="6:6">
      <c r="F5812" s="33"/>
    </row>
    <row r="5813" spans="6:6">
      <c r="F5813" s="33"/>
    </row>
    <row r="5814" spans="6:6">
      <c r="F5814" s="33"/>
    </row>
    <row r="5815" spans="6:6">
      <c r="F5815" s="33"/>
    </row>
    <row r="5816" spans="6:6">
      <c r="F5816" s="33"/>
    </row>
    <row r="5817" spans="6:6">
      <c r="F5817" s="33"/>
    </row>
    <row r="5818" spans="6:6">
      <c r="F5818" s="33"/>
    </row>
    <row r="5819" spans="6:6">
      <c r="F5819" s="33"/>
    </row>
    <row r="5820" spans="6:6">
      <c r="F5820" s="33"/>
    </row>
    <row r="5821" spans="6:6">
      <c r="F5821" s="33"/>
    </row>
    <row r="5822" spans="6:6">
      <c r="F5822" s="33"/>
    </row>
    <row r="5823" spans="6:6">
      <c r="F5823" s="33"/>
    </row>
    <row r="5824" spans="6:6">
      <c r="F5824" s="33"/>
    </row>
    <row r="5825" spans="6:6">
      <c r="F5825" s="33"/>
    </row>
    <row r="5826" spans="6:6">
      <c r="F5826" s="33"/>
    </row>
    <row r="5827" spans="6:6">
      <c r="F5827" s="33"/>
    </row>
    <row r="5828" spans="6:6">
      <c r="F5828" s="33"/>
    </row>
    <row r="5829" spans="6:6">
      <c r="F5829" s="33"/>
    </row>
    <row r="5830" spans="6:6">
      <c r="F5830" s="33"/>
    </row>
    <row r="5831" spans="6:6">
      <c r="F5831" s="33"/>
    </row>
    <row r="5832" spans="6:6">
      <c r="F5832" s="33"/>
    </row>
    <row r="5833" spans="6:6">
      <c r="F5833" s="33"/>
    </row>
    <row r="5834" spans="6:6">
      <c r="F5834" s="33"/>
    </row>
    <row r="5835" spans="6:6">
      <c r="F5835" s="33"/>
    </row>
    <row r="5836" spans="6:6">
      <c r="F5836" s="33"/>
    </row>
    <row r="5837" spans="6:6">
      <c r="F5837" s="33"/>
    </row>
    <row r="5838" spans="6:6">
      <c r="F5838" s="33"/>
    </row>
    <row r="5839" spans="6:6">
      <c r="F5839" s="33"/>
    </row>
    <row r="5840" spans="6:6">
      <c r="F5840" s="33"/>
    </row>
    <row r="5841" spans="6:6">
      <c r="F5841" s="33"/>
    </row>
    <row r="5842" spans="6:6">
      <c r="F5842" s="33"/>
    </row>
    <row r="5843" spans="6:6">
      <c r="F5843" s="33"/>
    </row>
    <row r="5844" spans="6:6">
      <c r="F5844" s="33"/>
    </row>
    <row r="5845" spans="6:6">
      <c r="F5845" s="33"/>
    </row>
    <row r="5846" spans="6:6">
      <c r="F5846" s="33"/>
    </row>
    <row r="5847" spans="6:6">
      <c r="F5847" s="33"/>
    </row>
    <row r="5848" spans="6:6">
      <c r="F5848" s="33"/>
    </row>
    <row r="5849" spans="6:6">
      <c r="F5849" s="33"/>
    </row>
    <row r="5850" spans="6:6">
      <c r="F5850" s="33"/>
    </row>
    <row r="5851" spans="6:6">
      <c r="F5851" s="33"/>
    </row>
    <row r="5852" spans="6:6">
      <c r="F5852" s="33"/>
    </row>
    <row r="5853" spans="6:6">
      <c r="F5853" s="33"/>
    </row>
    <row r="5854" spans="6:6">
      <c r="F5854" s="33"/>
    </row>
    <row r="5855" spans="6:6">
      <c r="F5855" s="33"/>
    </row>
    <row r="5856" spans="6:6">
      <c r="F5856" s="33"/>
    </row>
    <row r="5857" spans="6:6">
      <c r="F5857" s="33"/>
    </row>
    <row r="5858" spans="6:6">
      <c r="F5858" s="33"/>
    </row>
    <row r="5859" spans="6:6">
      <c r="F5859" s="33"/>
    </row>
    <row r="5860" spans="6:6">
      <c r="F5860" s="33"/>
    </row>
    <row r="5861" spans="6:6">
      <c r="F5861" s="33"/>
    </row>
    <row r="5862" spans="6:6">
      <c r="F5862" s="33"/>
    </row>
    <row r="5863" spans="6:6">
      <c r="F5863" s="33"/>
    </row>
    <row r="5864" spans="6:6">
      <c r="F5864" s="33"/>
    </row>
    <row r="5865" spans="6:6">
      <c r="F5865" s="33"/>
    </row>
    <row r="5866" spans="6:6">
      <c r="F5866" s="33"/>
    </row>
    <row r="5867" spans="6:6">
      <c r="F5867" s="33"/>
    </row>
    <row r="5868" spans="6:6">
      <c r="F5868" s="33"/>
    </row>
    <row r="5869" spans="6:6">
      <c r="F5869" s="33"/>
    </row>
    <row r="5870" spans="6:6">
      <c r="F5870" s="33"/>
    </row>
    <row r="5871" spans="6:6">
      <c r="F5871" s="33"/>
    </row>
    <row r="5872" spans="6:6">
      <c r="F5872" s="33"/>
    </row>
    <row r="5873" spans="6:6">
      <c r="F5873" s="33"/>
    </row>
    <row r="5874" spans="6:6">
      <c r="F5874" s="33"/>
    </row>
    <row r="5875" spans="6:6">
      <c r="F5875" s="33"/>
    </row>
    <row r="5876" spans="6:6">
      <c r="F5876" s="33"/>
    </row>
    <row r="5877" spans="6:6">
      <c r="F5877" s="33"/>
    </row>
    <row r="5878" spans="6:6">
      <c r="F5878" s="33"/>
    </row>
    <row r="5879" spans="6:6">
      <c r="F5879" s="33"/>
    </row>
    <row r="5880" spans="6:6">
      <c r="F5880" s="33"/>
    </row>
    <row r="5881" spans="6:6">
      <c r="F5881" s="33"/>
    </row>
    <row r="5882" spans="6:6">
      <c r="F5882" s="33"/>
    </row>
    <row r="5883" spans="6:6">
      <c r="F5883" s="33"/>
    </row>
    <row r="5884" spans="6:6">
      <c r="F5884" s="33"/>
    </row>
    <row r="5885" spans="6:6">
      <c r="F5885" s="33"/>
    </row>
    <row r="5886" spans="6:6">
      <c r="F5886" s="33"/>
    </row>
    <row r="5887" spans="6:6">
      <c r="F5887" s="33"/>
    </row>
    <row r="5888" spans="6:6">
      <c r="F5888" s="33"/>
    </row>
    <row r="5889" spans="6:6">
      <c r="F5889" s="33"/>
    </row>
    <row r="5890" spans="6:6">
      <c r="F5890" s="33"/>
    </row>
    <row r="5891" spans="6:6">
      <c r="F5891" s="33"/>
    </row>
    <row r="5892" spans="6:6">
      <c r="F5892" s="33"/>
    </row>
    <row r="5893" spans="6:6">
      <c r="F5893" s="33"/>
    </row>
    <row r="5894" spans="6:6">
      <c r="F5894" s="33"/>
    </row>
    <row r="5895" spans="6:6">
      <c r="F5895" s="33"/>
    </row>
    <row r="5896" spans="6:6">
      <c r="F5896" s="33"/>
    </row>
    <row r="5897" spans="6:6">
      <c r="F5897" s="33"/>
    </row>
    <row r="5898" spans="6:6">
      <c r="F5898" s="33"/>
    </row>
    <row r="5899" spans="6:6">
      <c r="F5899" s="33"/>
    </row>
    <row r="5900" spans="6:6">
      <c r="F5900" s="33"/>
    </row>
    <row r="5901" spans="6:6">
      <c r="F5901" s="33"/>
    </row>
    <row r="5902" spans="6:6">
      <c r="F5902" s="33"/>
    </row>
    <row r="5903" spans="6:6">
      <c r="F5903" s="33"/>
    </row>
    <row r="5904" spans="6:6">
      <c r="F5904" s="33"/>
    </row>
    <row r="5905" spans="6:6">
      <c r="F5905" s="33"/>
    </row>
    <row r="5906" spans="6:6">
      <c r="F5906" s="33"/>
    </row>
    <row r="5907" spans="6:6">
      <c r="F5907" s="33"/>
    </row>
    <row r="5908" spans="6:6">
      <c r="F5908" s="33"/>
    </row>
    <row r="5909" spans="6:6">
      <c r="F5909" s="33"/>
    </row>
    <row r="5910" spans="6:6">
      <c r="F5910" s="33"/>
    </row>
    <row r="5911" spans="6:6">
      <c r="F5911" s="33"/>
    </row>
    <row r="5912" spans="6:6">
      <c r="F5912" s="33"/>
    </row>
    <row r="5913" spans="6:6">
      <c r="F5913" s="33"/>
    </row>
    <row r="5914" spans="6:6">
      <c r="F5914" s="33"/>
    </row>
    <row r="5915" spans="6:6">
      <c r="F5915" s="33"/>
    </row>
    <row r="5916" spans="6:6">
      <c r="F5916" s="33"/>
    </row>
    <row r="5917" spans="6:6">
      <c r="F5917" s="33"/>
    </row>
    <row r="5918" spans="6:6">
      <c r="F5918" s="33"/>
    </row>
    <row r="5919" spans="6:6">
      <c r="F5919" s="33"/>
    </row>
    <row r="5920" spans="6:6">
      <c r="F5920" s="33"/>
    </row>
    <row r="5921" spans="6:6">
      <c r="F5921" s="33"/>
    </row>
    <row r="5922" spans="6:6">
      <c r="F5922" s="33"/>
    </row>
    <row r="5923" spans="6:6">
      <c r="F5923" s="33"/>
    </row>
    <row r="5924" spans="6:6">
      <c r="F5924" s="33"/>
    </row>
    <row r="5925" spans="6:6">
      <c r="F5925" s="33"/>
    </row>
    <row r="5926" spans="6:6">
      <c r="F5926" s="33"/>
    </row>
    <row r="5927" spans="6:6">
      <c r="F5927" s="33"/>
    </row>
    <row r="5928" spans="6:6">
      <c r="F5928" s="33"/>
    </row>
    <row r="5929" spans="6:6">
      <c r="F5929" s="33"/>
    </row>
    <row r="5930" spans="6:6">
      <c r="F5930" s="33"/>
    </row>
    <row r="5931" spans="6:6">
      <c r="F5931" s="33"/>
    </row>
    <row r="5932" spans="6:6">
      <c r="F5932" s="33"/>
    </row>
    <row r="5933" spans="6:6">
      <c r="F5933" s="33"/>
    </row>
    <row r="5934" spans="6:6">
      <c r="F5934" s="33"/>
    </row>
    <row r="5935" spans="6:6">
      <c r="F5935" s="33"/>
    </row>
    <row r="5936" spans="6:6">
      <c r="F5936" s="33"/>
    </row>
    <row r="5937" spans="6:6">
      <c r="F5937" s="33"/>
    </row>
    <row r="5938" spans="6:6">
      <c r="F5938" s="33"/>
    </row>
    <row r="5939" spans="6:6">
      <c r="F5939" s="33"/>
    </row>
    <row r="5940" spans="6:6">
      <c r="F5940" s="33"/>
    </row>
    <row r="5941" spans="6:6">
      <c r="F5941" s="33"/>
    </row>
    <row r="5942" spans="6:6">
      <c r="F5942" s="33"/>
    </row>
    <row r="5943" spans="6:6">
      <c r="F5943" s="33"/>
    </row>
    <row r="5944" spans="6:6">
      <c r="F5944" s="33"/>
    </row>
    <row r="5945" spans="6:6">
      <c r="F5945" s="33"/>
    </row>
    <row r="5946" spans="6:6">
      <c r="F5946" s="33"/>
    </row>
    <row r="5947" spans="6:6">
      <c r="F5947" s="33"/>
    </row>
    <row r="5948" spans="6:6">
      <c r="F5948" s="33"/>
    </row>
    <row r="5949" spans="6:6">
      <c r="F5949" s="33"/>
    </row>
    <row r="5950" spans="6:6">
      <c r="F5950" s="33"/>
    </row>
    <row r="5951" spans="6:6">
      <c r="F5951" s="33"/>
    </row>
    <row r="5952" spans="6:6">
      <c r="F5952" s="33"/>
    </row>
    <row r="5953" spans="6:6">
      <c r="F5953" s="33"/>
    </row>
    <row r="5954" spans="6:6">
      <c r="F5954" s="33"/>
    </row>
    <row r="5955" spans="6:6">
      <c r="F5955" s="33"/>
    </row>
    <row r="5956" spans="6:6">
      <c r="F5956" s="33"/>
    </row>
    <row r="5957" spans="6:6">
      <c r="F5957" s="33"/>
    </row>
    <row r="5958" spans="6:6">
      <c r="F5958" s="33"/>
    </row>
    <row r="5959" spans="6:6">
      <c r="F5959" s="33"/>
    </row>
    <row r="5960" spans="6:6">
      <c r="F5960" s="33"/>
    </row>
    <row r="5961" spans="6:6">
      <c r="F5961" s="33"/>
    </row>
    <row r="5962" spans="6:6">
      <c r="F5962" s="33"/>
    </row>
    <row r="5963" spans="6:6">
      <c r="F5963" s="33"/>
    </row>
    <row r="5964" spans="6:6">
      <c r="F5964" s="33"/>
    </row>
    <row r="5965" spans="6:6">
      <c r="F5965" s="33"/>
    </row>
    <row r="5966" spans="6:6">
      <c r="F5966" s="33"/>
    </row>
    <row r="5967" spans="6:6">
      <c r="F5967" s="33"/>
    </row>
    <row r="5968" spans="6:6">
      <c r="F5968" s="33"/>
    </row>
    <row r="5969" spans="6:6">
      <c r="F5969" s="33"/>
    </row>
    <row r="5970" spans="6:6">
      <c r="F5970" s="33"/>
    </row>
    <row r="5971" spans="6:6">
      <c r="F5971" s="33"/>
    </row>
    <row r="5972" spans="6:6">
      <c r="F5972" s="33"/>
    </row>
    <row r="5973" spans="6:6">
      <c r="F5973" s="33"/>
    </row>
    <row r="5974" spans="6:6">
      <c r="F5974" s="33"/>
    </row>
    <row r="5975" spans="6:6">
      <c r="F5975" s="33"/>
    </row>
    <row r="5976" spans="6:6">
      <c r="F5976" s="33"/>
    </row>
    <row r="5977" spans="6:6">
      <c r="F5977" s="33"/>
    </row>
    <row r="5978" spans="6:6">
      <c r="F5978" s="33"/>
    </row>
    <row r="5979" spans="6:6">
      <c r="F5979" s="33"/>
    </row>
    <row r="5980" spans="6:6">
      <c r="F5980" s="33"/>
    </row>
    <row r="5981" spans="6:6">
      <c r="F5981" s="33"/>
    </row>
    <row r="5982" spans="6:6">
      <c r="F5982" s="33"/>
    </row>
    <row r="5983" spans="6:6">
      <c r="F5983" s="33"/>
    </row>
    <row r="5984" spans="6:6">
      <c r="F5984" s="33"/>
    </row>
    <row r="5985" spans="6:6">
      <c r="F5985" s="33"/>
    </row>
    <row r="5986" spans="6:6">
      <c r="F5986" s="33"/>
    </row>
    <row r="5987" spans="6:6">
      <c r="F5987" s="33"/>
    </row>
    <row r="5988" spans="6:6">
      <c r="F5988" s="33"/>
    </row>
    <row r="5989" spans="6:6">
      <c r="F5989" s="33"/>
    </row>
    <row r="5990" spans="6:6">
      <c r="F5990" s="33"/>
    </row>
    <row r="5991" spans="6:6">
      <c r="F5991" s="33"/>
    </row>
    <row r="5992" spans="6:6">
      <c r="F5992" s="33"/>
    </row>
    <row r="5993" spans="6:6">
      <c r="F5993" s="33"/>
    </row>
    <row r="5994" spans="6:6">
      <c r="F5994" s="33"/>
    </row>
    <row r="5995" spans="6:6">
      <c r="F5995" s="33"/>
    </row>
    <row r="5996" spans="6:6">
      <c r="F5996" s="33"/>
    </row>
    <row r="5997" spans="6:6">
      <c r="F5997" s="33"/>
    </row>
    <row r="5998" spans="6:6">
      <c r="F5998" s="33"/>
    </row>
    <row r="5999" spans="6:6">
      <c r="F5999" s="33"/>
    </row>
    <row r="6000" spans="6:6">
      <c r="F6000" s="33"/>
    </row>
    <row r="6001" spans="6:6">
      <c r="F6001" s="33"/>
    </row>
    <row r="6002" spans="6:6">
      <c r="F6002" s="33"/>
    </row>
    <row r="6003" spans="6:6">
      <c r="F6003" s="33"/>
    </row>
    <row r="6004" spans="6:6">
      <c r="F6004" s="33"/>
    </row>
    <row r="6005" spans="6:6">
      <c r="F6005" s="33"/>
    </row>
    <row r="6006" spans="6:6">
      <c r="F6006" s="33"/>
    </row>
    <row r="6007" spans="6:6">
      <c r="F6007" s="33"/>
    </row>
    <row r="6008" spans="6:6">
      <c r="F6008" s="33"/>
    </row>
    <row r="6009" spans="6:6">
      <c r="F6009" s="33"/>
    </row>
    <row r="6010" spans="6:6">
      <c r="F6010" s="33"/>
    </row>
    <row r="6011" spans="6:6">
      <c r="F6011" s="33"/>
    </row>
    <row r="6012" spans="6:6">
      <c r="F6012" s="33"/>
    </row>
    <row r="6013" spans="6:6">
      <c r="F6013" s="33"/>
    </row>
    <row r="6014" spans="6:6">
      <c r="F6014" s="33"/>
    </row>
    <row r="6015" spans="6:6">
      <c r="F6015" s="33"/>
    </row>
    <row r="6016" spans="6:6">
      <c r="F6016" s="33"/>
    </row>
    <row r="6017" spans="6:6">
      <c r="F6017" s="33"/>
    </row>
    <row r="6018" spans="6:6">
      <c r="F6018" s="33"/>
    </row>
    <row r="6019" spans="6:6">
      <c r="F6019" s="33"/>
    </row>
    <row r="6020" spans="6:6">
      <c r="F6020" s="33"/>
    </row>
    <row r="6021" spans="6:6">
      <c r="F6021" s="33"/>
    </row>
    <row r="6022" spans="6:6">
      <c r="F6022" s="33"/>
    </row>
    <row r="6023" spans="6:6">
      <c r="F6023" s="33"/>
    </row>
    <row r="6024" spans="6:6">
      <c r="F6024" s="33"/>
    </row>
    <row r="6025" spans="6:6">
      <c r="F6025" s="33"/>
    </row>
    <row r="6026" spans="6:6">
      <c r="F6026" s="33"/>
    </row>
    <row r="6027" spans="6:6">
      <c r="F6027" s="33"/>
    </row>
    <row r="6028" spans="6:6">
      <c r="F6028" s="33"/>
    </row>
    <row r="6029" spans="6:6">
      <c r="F6029" s="33"/>
    </row>
    <row r="6030" spans="6:6">
      <c r="F6030" s="33"/>
    </row>
    <row r="6031" spans="6:6">
      <c r="F6031" s="33"/>
    </row>
    <row r="6032" spans="6:6">
      <c r="F6032" s="33"/>
    </row>
    <row r="6033" spans="6:6">
      <c r="F6033" s="33"/>
    </row>
    <row r="6034" spans="6:6">
      <c r="F6034" s="33"/>
    </row>
    <row r="6035" spans="6:6">
      <c r="F6035" s="33"/>
    </row>
    <row r="6036" spans="6:6">
      <c r="F6036" s="33"/>
    </row>
    <row r="6037" spans="6:6">
      <c r="F6037" s="33"/>
    </row>
    <row r="6038" spans="6:6">
      <c r="F6038" s="33"/>
    </row>
    <row r="6039" spans="6:6">
      <c r="F6039" s="33"/>
    </row>
    <row r="6040" spans="6:6">
      <c r="F6040" s="33"/>
    </row>
    <row r="6041" spans="6:6">
      <c r="F6041" s="33"/>
    </row>
    <row r="6042" spans="6:6">
      <c r="F6042" s="33"/>
    </row>
    <row r="6043" spans="6:6">
      <c r="F6043" s="33"/>
    </row>
    <row r="6044" spans="6:6">
      <c r="F6044" s="33"/>
    </row>
    <row r="6045" spans="6:6">
      <c r="F6045" s="33"/>
    </row>
    <row r="6046" spans="6:6">
      <c r="F6046" s="33"/>
    </row>
    <row r="6047" spans="6:6">
      <c r="F6047" s="33"/>
    </row>
    <row r="6048" spans="6:6">
      <c r="F6048" s="33"/>
    </row>
    <row r="6049" spans="6:6">
      <c r="F6049" s="33"/>
    </row>
    <row r="6050" spans="6:6">
      <c r="F6050" s="33"/>
    </row>
    <row r="6051" spans="6:6">
      <c r="F6051" s="33"/>
    </row>
    <row r="6052" spans="6:6">
      <c r="F6052" s="33"/>
    </row>
    <row r="6053" spans="6:6">
      <c r="F6053" s="33"/>
    </row>
    <row r="6054" spans="6:6">
      <c r="F6054" s="33"/>
    </row>
    <row r="6055" spans="6:6">
      <c r="F6055" s="33"/>
    </row>
    <row r="6056" spans="6:6">
      <c r="F6056" s="33"/>
    </row>
    <row r="6057" spans="6:6">
      <c r="F6057" s="33"/>
    </row>
    <row r="6058" spans="6:6">
      <c r="F6058" s="33"/>
    </row>
    <row r="6059" spans="6:6">
      <c r="F6059" s="33"/>
    </row>
    <row r="6060" spans="6:6">
      <c r="F6060" s="33"/>
    </row>
    <row r="6061" spans="6:6">
      <c r="F6061" s="33"/>
    </row>
    <row r="6062" spans="6:6">
      <c r="F6062" s="33"/>
    </row>
    <row r="6063" spans="6:6">
      <c r="F6063" s="33"/>
    </row>
    <row r="6064" spans="6:6">
      <c r="F6064" s="33"/>
    </row>
    <row r="6065" spans="6:6">
      <c r="F6065" s="33"/>
    </row>
    <row r="6066" spans="6:6">
      <c r="F6066" s="33"/>
    </row>
    <row r="6067" spans="6:6">
      <c r="F6067" s="33"/>
    </row>
    <row r="6068" spans="6:6">
      <c r="F6068" s="33"/>
    </row>
    <row r="6069" spans="6:6">
      <c r="F6069" s="33"/>
    </row>
    <row r="6070" spans="6:6">
      <c r="F6070" s="33"/>
    </row>
    <row r="6071" spans="6:6">
      <c r="F6071" s="33"/>
    </row>
    <row r="6072" spans="6:6">
      <c r="F6072" s="33"/>
    </row>
    <row r="6073" spans="6:6">
      <c r="F6073" s="33"/>
    </row>
    <row r="6074" spans="6:6">
      <c r="F6074" s="33"/>
    </row>
    <row r="6075" spans="6:6">
      <c r="F6075" s="33"/>
    </row>
    <row r="6076" spans="6:6">
      <c r="F6076" s="33"/>
    </row>
    <row r="6077" spans="6:6">
      <c r="F6077" s="33"/>
    </row>
    <row r="6078" spans="6:6">
      <c r="F6078" s="33"/>
    </row>
    <row r="6079" spans="6:6">
      <c r="F6079" s="33"/>
    </row>
    <row r="6080" spans="6:6">
      <c r="F6080" s="33"/>
    </row>
    <row r="6081" spans="6:6">
      <c r="F6081" s="33"/>
    </row>
    <row r="6082" spans="6:6">
      <c r="F6082" s="33"/>
    </row>
    <row r="6083" spans="6:6">
      <c r="F6083" s="33"/>
    </row>
    <row r="6084" spans="6:6">
      <c r="F6084" s="33"/>
    </row>
    <row r="6085" spans="6:6">
      <c r="F6085" s="33"/>
    </row>
    <row r="6086" spans="6:6">
      <c r="F6086" s="33"/>
    </row>
    <row r="6087" spans="6:6">
      <c r="F6087" s="33"/>
    </row>
    <row r="6088" spans="6:6">
      <c r="F6088" s="33"/>
    </row>
    <row r="6089" spans="6:6">
      <c r="F6089" s="33"/>
    </row>
    <row r="6090" spans="6:6">
      <c r="F6090" s="33"/>
    </row>
    <row r="6091" spans="6:6">
      <c r="F6091" s="33"/>
    </row>
    <row r="6092" spans="6:6">
      <c r="F6092" s="33"/>
    </row>
    <row r="6093" spans="6:6">
      <c r="F6093" s="33"/>
    </row>
    <row r="6094" spans="6:6">
      <c r="F6094" s="33"/>
    </row>
    <row r="6095" spans="6:6">
      <c r="F6095" s="33"/>
    </row>
    <row r="6096" spans="6:6">
      <c r="F6096" s="33"/>
    </row>
    <row r="6097" spans="6:6">
      <c r="F6097" s="33"/>
    </row>
    <row r="6098" spans="6:6">
      <c r="F6098" s="33"/>
    </row>
    <row r="6099" spans="6:6">
      <c r="F6099" s="33"/>
    </row>
    <row r="6100" spans="6:6">
      <c r="F6100" s="33"/>
    </row>
    <row r="6101" spans="6:6">
      <c r="F6101" s="33"/>
    </row>
    <row r="6102" spans="6:6">
      <c r="F6102" s="33"/>
    </row>
    <row r="6103" spans="6:6">
      <c r="F6103" s="33"/>
    </row>
    <row r="6104" spans="6:6">
      <c r="F6104" s="33"/>
    </row>
    <row r="6105" spans="6:6">
      <c r="F6105" s="33"/>
    </row>
    <row r="6106" spans="6:6">
      <c r="F6106" s="33"/>
    </row>
    <row r="6107" spans="6:6">
      <c r="F6107" s="33"/>
    </row>
    <row r="6108" spans="6:6">
      <c r="F6108" s="33"/>
    </row>
    <row r="6109" spans="6:6">
      <c r="F6109" s="33"/>
    </row>
    <row r="6110" spans="6:6">
      <c r="F6110" s="33"/>
    </row>
    <row r="6111" spans="6:6">
      <c r="F6111" s="33"/>
    </row>
    <row r="6112" spans="6:6">
      <c r="F6112" s="33"/>
    </row>
    <row r="6113" spans="6:6">
      <c r="F6113" s="33"/>
    </row>
    <row r="6114" spans="6:6">
      <c r="F6114" s="33"/>
    </row>
    <row r="6115" spans="6:6">
      <c r="F6115" s="33"/>
    </row>
    <row r="6116" spans="6:6">
      <c r="F6116" s="33"/>
    </row>
    <row r="6117" spans="6:6">
      <c r="F6117" s="33"/>
    </row>
    <row r="6118" spans="6:6">
      <c r="F6118" s="33"/>
    </row>
    <row r="6119" spans="6:6">
      <c r="F6119" s="33"/>
    </row>
    <row r="6120" spans="6:6">
      <c r="F6120" s="33"/>
    </row>
    <row r="6121" spans="6:6">
      <c r="F6121" s="33"/>
    </row>
    <row r="6122" spans="6:6">
      <c r="F6122" s="33"/>
    </row>
    <row r="6123" spans="6:6">
      <c r="F6123" s="33"/>
    </row>
    <row r="6124" spans="6:6">
      <c r="F6124" s="33"/>
    </row>
    <row r="6125" spans="6:6">
      <c r="F6125" s="33"/>
    </row>
    <row r="6126" spans="6:6">
      <c r="F6126" s="33"/>
    </row>
    <row r="6127" spans="6:6">
      <c r="F6127" s="33"/>
    </row>
    <row r="6128" spans="6:6">
      <c r="F6128" s="33"/>
    </row>
    <row r="6129" spans="6:6">
      <c r="F6129" s="33"/>
    </row>
    <row r="6130" spans="6:6">
      <c r="F6130" s="33"/>
    </row>
    <row r="6131" spans="6:6">
      <c r="F6131" s="33"/>
    </row>
    <row r="6132" spans="6:6">
      <c r="F6132" s="33"/>
    </row>
    <row r="6133" spans="6:6">
      <c r="F6133" s="33"/>
    </row>
    <row r="6134" spans="6:6">
      <c r="F6134" s="33"/>
    </row>
    <row r="6135" spans="6:6">
      <c r="F6135" s="33"/>
    </row>
    <row r="6136" spans="6:6">
      <c r="F6136" s="33"/>
    </row>
    <row r="6137" spans="6:6">
      <c r="F6137" s="33"/>
    </row>
    <row r="6138" spans="6:6">
      <c r="F6138" s="33"/>
    </row>
    <row r="6139" spans="6:6">
      <c r="F6139" s="33"/>
    </row>
    <row r="6140" spans="6:6">
      <c r="F6140" s="33"/>
    </row>
    <row r="6141" spans="6:6">
      <c r="F6141" s="33"/>
    </row>
    <row r="6142" spans="6:6">
      <c r="F6142" s="33"/>
    </row>
    <row r="6143" spans="6:6">
      <c r="F6143" s="33"/>
    </row>
    <row r="6144" spans="6:6">
      <c r="F6144" s="33"/>
    </row>
    <row r="6145" spans="6:6">
      <c r="F6145" s="33"/>
    </row>
    <row r="6146" spans="6:6">
      <c r="F6146" s="33"/>
    </row>
    <row r="6147" spans="6:6">
      <c r="F6147" s="33"/>
    </row>
    <row r="6148" spans="6:6">
      <c r="F6148" s="33"/>
    </row>
    <row r="6149" spans="6:6">
      <c r="F6149" s="33"/>
    </row>
    <row r="6150" spans="6:6">
      <c r="F6150" s="33"/>
    </row>
    <row r="6151" spans="6:6">
      <c r="F6151" s="33"/>
    </row>
    <row r="6152" spans="6:6">
      <c r="F6152" s="33"/>
    </row>
    <row r="6153" spans="6:6">
      <c r="F6153" s="33"/>
    </row>
    <row r="6154" spans="6:6">
      <c r="F6154" s="33"/>
    </row>
    <row r="6155" spans="6:6">
      <c r="F6155" s="33"/>
    </row>
    <row r="6156" spans="6:6">
      <c r="F6156" s="33"/>
    </row>
    <row r="6157" spans="6:6">
      <c r="F6157" s="33"/>
    </row>
    <row r="6158" spans="6:6">
      <c r="F6158" s="33"/>
    </row>
    <row r="6159" spans="6:6">
      <c r="F6159" s="33"/>
    </row>
    <row r="6160" spans="6:6">
      <c r="F6160" s="33"/>
    </row>
    <row r="6161" spans="6:6">
      <c r="F6161" s="33"/>
    </row>
    <row r="6162" spans="6:6">
      <c r="F6162" s="33"/>
    </row>
    <row r="6163" spans="6:6">
      <c r="F6163" s="33"/>
    </row>
    <row r="6164" spans="6:6">
      <c r="F6164" s="33"/>
    </row>
    <row r="6165" spans="6:6">
      <c r="F6165" s="33"/>
    </row>
    <row r="6166" spans="6:6">
      <c r="F6166" s="33"/>
    </row>
    <row r="6167" spans="6:6">
      <c r="F6167" s="33"/>
    </row>
    <row r="6168" spans="6:6">
      <c r="F6168" s="33"/>
    </row>
    <row r="6169" spans="6:6">
      <c r="F6169" s="33"/>
    </row>
    <row r="6170" spans="6:6">
      <c r="F6170" s="33"/>
    </row>
    <row r="6171" spans="6:6">
      <c r="F6171" s="33"/>
    </row>
    <row r="6172" spans="6:6">
      <c r="F6172" s="33"/>
    </row>
    <row r="6173" spans="6:6">
      <c r="F6173" s="33"/>
    </row>
    <row r="6174" spans="6:6">
      <c r="F6174" s="33"/>
    </row>
    <row r="6175" spans="6:6">
      <c r="F6175" s="33"/>
    </row>
    <row r="6176" spans="6:6">
      <c r="F6176" s="33"/>
    </row>
    <row r="6177" spans="6:6">
      <c r="F6177" s="33"/>
    </row>
    <row r="6178" spans="6:6">
      <c r="F6178" s="33"/>
    </row>
    <row r="6179" spans="6:6">
      <c r="F6179" s="33"/>
    </row>
    <row r="6180" spans="6:6">
      <c r="F6180" s="33"/>
    </row>
    <row r="6181" spans="6:6">
      <c r="F6181" s="33"/>
    </row>
    <row r="6182" spans="6:6">
      <c r="F6182" s="33"/>
    </row>
    <row r="6183" spans="6:6">
      <c r="F6183" s="33"/>
    </row>
    <row r="6184" spans="6:6">
      <c r="F6184" s="33"/>
    </row>
    <row r="6185" spans="6:6">
      <c r="F6185" s="33"/>
    </row>
    <row r="6186" spans="6:6">
      <c r="F6186" s="33"/>
    </row>
    <row r="6187" spans="6:6">
      <c r="F6187" s="33"/>
    </row>
    <row r="6188" spans="6:6">
      <c r="F6188" s="33"/>
    </row>
    <row r="6189" spans="6:6">
      <c r="F6189" s="33"/>
    </row>
    <row r="6190" spans="6:6">
      <c r="F6190" s="33"/>
    </row>
    <row r="6191" spans="6:6">
      <c r="F6191" s="33"/>
    </row>
    <row r="6192" spans="6:6">
      <c r="F6192" s="33"/>
    </row>
    <row r="6193" spans="6:6">
      <c r="F6193" s="33"/>
    </row>
    <row r="6194" spans="6:6">
      <c r="F6194" s="33"/>
    </row>
    <row r="6195" spans="6:6">
      <c r="F6195" s="33"/>
    </row>
    <row r="6196" spans="6:6">
      <c r="F6196" s="33"/>
    </row>
    <row r="6197" spans="6:6">
      <c r="F6197" s="33"/>
    </row>
    <row r="6198" spans="6:6">
      <c r="F6198" s="33"/>
    </row>
    <row r="6199" spans="6:6">
      <c r="F6199" s="33"/>
    </row>
    <row r="6200" spans="6:6">
      <c r="F6200" s="33"/>
    </row>
    <row r="6201" spans="6:6">
      <c r="F6201" s="33"/>
    </row>
    <row r="6202" spans="6:6">
      <c r="F6202" s="33"/>
    </row>
    <row r="6203" spans="6:6">
      <c r="F6203" s="33"/>
    </row>
    <row r="6204" spans="6:6">
      <c r="F6204" s="33"/>
    </row>
    <row r="6205" spans="6:6">
      <c r="F6205" s="33"/>
    </row>
    <row r="6206" spans="6:6">
      <c r="F6206" s="33"/>
    </row>
    <row r="6207" spans="6:6">
      <c r="F6207" s="33"/>
    </row>
    <row r="6208" spans="6:6">
      <c r="F6208" s="33"/>
    </row>
    <row r="6209" spans="6:6">
      <c r="F6209" s="33"/>
    </row>
    <row r="6210" spans="6:6">
      <c r="F6210" s="33"/>
    </row>
    <row r="6211" spans="6:6">
      <c r="F6211" s="33"/>
    </row>
    <row r="6212" spans="6:6">
      <c r="F6212" s="33"/>
    </row>
    <row r="6213" spans="6:6">
      <c r="F6213" s="33"/>
    </row>
    <row r="6214" spans="6:6">
      <c r="F6214" s="33"/>
    </row>
    <row r="6215" spans="6:6">
      <c r="F6215" s="33"/>
    </row>
    <row r="6216" spans="6:6">
      <c r="F6216" s="33"/>
    </row>
    <row r="6217" spans="6:6">
      <c r="F6217" s="33"/>
    </row>
    <row r="6218" spans="6:6">
      <c r="F6218" s="33"/>
    </row>
    <row r="6219" spans="6:6">
      <c r="F6219" s="33"/>
    </row>
    <row r="6220" spans="6:6">
      <c r="F6220" s="33"/>
    </row>
    <row r="6221" spans="6:6">
      <c r="F6221" s="33"/>
    </row>
    <row r="6222" spans="6:6">
      <c r="F6222" s="33"/>
    </row>
    <row r="6223" spans="6:6">
      <c r="F6223" s="33"/>
    </row>
    <row r="6224" spans="6:6">
      <c r="F6224" s="33"/>
    </row>
    <row r="6225" spans="6:6">
      <c r="F6225" s="33"/>
    </row>
    <row r="6226" spans="6:6">
      <c r="F6226" s="33"/>
    </row>
    <row r="6227" spans="6:6">
      <c r="F6227" s="33"/>
    </row>
    <row r="6228" spans="6:6">
      <c r="F6228" s="33"/>
    </row>
    <row r="6229" spans="6:6">
      <c r="F6229" s="33"/>
    </row>
    <row r="6230" spans="6:6">
      <c r="F6230" s="33"/>
    </row>
    <row r="6231" spans="6:6">
      <c r="F6231" s="33"/>
    </row>
    <row r="6232" spans="6:6">
      <c r="F6232" s="33"/>
    </row>
    <row r="6233" spans="6:6">
      <c r="F6233" s="33"/>
    </row>
    <row r="6234" spans="6:6">
      <c r="F6234" s="33"/>
    </row>
    <row r="6235" spans="6:6">
      <c r="F6235" s="33"/>
    </row>
    <row r="6236" spans="6:6">
      <c r="F6236" s="33"/>
    </row>
    <row r="6237" spans="6:6">
      <c r="F6237" s="33"/>
    </row>
    <row r="6238" spans="6:6">
      <c r="F6238" s="33"/>
    </row>
    <row r="6239" spans="6:6">
      <c r="F6239" s="33"/>
    </row>
    <row r="6240" spans="6:6">
      <c r="F6240" s="33"/>
    </row>
    <row r="6241" spans="6:6">
      <c r="F6241" s="33"/>
    </row>
    <row r="6242" spans="6:6">
      <c r="F6242" s="33"/>
    </row>
    <row r="6243" spans="6:6">
      <c r="F6243" s="33"/>
    </row>
    <row r="6244" spans="6:6">
      <c r="F6244" s="33"/>
    </row>
    <row r="6245" spans="6:6">
      <c r="F6245" s="33"/>
    </row>
    <row r="6246" spans="6:6">
      <c r="F6246" s="33"/>
    </row>
    <row r="6247" spans="6:6">
      <c r="F6247" s="33"/>
    </row>
    <row r="6248" spans="6:6">
      <c r="F6248" s="33"/>
    </row>
    <row r="6249" spans="6:6">
      <c r="F6249" s="33"/>
    </row>
    <row r="6250" spans="6:6">
      <c r="F6250" s="33"/>
    </row>
    <row r="6251" spans="6:6">
      <c r="F6251" s="33"/>
    </row>
    <row r="6252" spans="6:6">
      <c r="F6252" s="33"/>
    </row>
    <row r="6253" spans="6:6">
      <c r="F6253" s="33"/>
    </row>
    <row r="6254" spans="6:6">
      <c r="F6254" s="33"/>
    </row>
    <row r="6255" spans="6:6">
      <c r="F6255" s="33"/>
    </row>
    <row r="6256" spans="6:6">
      <c r="F6256" s="33"/>
    </row>
    <row r="6257" spans="6:6">
      <c r="F6257" s="33"/>
    </row>
    <row r="6258" spans="6:6">
      <c r="F6258" s="33"/>
    </row>
    <row r="6259" spans="6:6">
      <c r="F6259" s="33"/>
    </row>
    <row r="6260" spans="6:6">
      <c r="F6260" s="33"/>
    </row>
    <row r="6261" spans="6:6">
      <c r="F6261" s="33"/>
    </row>
    <row r="6262" spans="6:6">
      <c r="F6262" s="33"/>
    </row>
    <row r="6263" spans="6:6">
      <c r="F6263" s="33"/>
    </row>
    <row r="6264" spans="6:6">
      <c r="F6264" s="33"/>
    </row>
    <row r="6265" spans="6:6">
      <c r="F6265" s="33"/>
    </row>
    <row r="6266" spans="6:6">
      <c r="F6266" s="33"/>
    </row>
    <row r="6267" spans="6:6">
      <c r="F6267" s="33"/>
    </row>
    <row r="6268" spans="6:6">
      <c r="F6268" s="33"/>
    </row>
    <row r="6269" spans="6:6">
      <c r="F6269" s="33"/>
    </row>
    <row r="6270" spans="6:6">
      <c r="F6270" s="33"/>
    </row>
    <row r="6271" spans="6:6">
      <c r="F6271" s="33"/>
    </row>
    <row r="6272" spans="6:6">
      <c r="F6272" s="33"/>
    </row>
    <row r="6273" spans="6:6">
      <c r="F6273" s="33"/>
    </row>
    <row r="6274" spans="6:6">
      <c r="F6274" s="33"/>
    </row>
    <row r="6275" spans="6:6">
      <c r="F6275" s="33"/>
    </row>
    <row r="6276" spans="6:6">
      <c r="F6276" s="33"/>
    </row>
    <row r="6277" spans="6:6">
      <c r="F6277" s="33"/>
    </row>
    <row r="6278" spans="6:6">
      <c r="F6278" s="33"/>
    </row>
    <row r="6279" spans="6:6">
      <c r="F6279" s="33"/>
    </row>
    <row r="6280" spans="6:6">
      <c r="F6280" s="33"/>
    </row>
    <row r="6281" spans="6:6">
      <c r="F6281" s="33"/>
    </row>
    <row r="6282" spans="6:6">
      <c r="F6282" s="33"/>
    </row>
    <row r="6283" spans="6:6">
      <c r="F6283" s="33"/>
    </row>
    <row r="6284" spans="6:6">
      <c r="F6284" s="33"/>
    </row>
    <row r="6285" spans="6:6">
      <c r="F6285" s="33"/>
    </row>
    <row r="6286" spans="6:6">
      <c r="F6286" s="33"/>
    </row>
    <row r="6287" spans="6:6">
      <c r="F6287" s="33"/>
    </row>
    <row r="6288" spans="6:6">
      <c r="F6288" s="33"/>
    </row>
    <row r="6289" spans="6:6">
      <c r="F6289" s="33"/>
    </row>
    <row r="6290" spans="6:6">
      <c r="F6290" s="33"/>
    </row>
    <row r="6291" spans="6:6">
      <c r="F6291" s="33"/>
    </row>
    <row r="6292" spans="6:6">
      <c r="F6292" s="33"/>
    </row>
    <row r="6293" spans="6:6">
      <c r="F6293" s="33"/>
    </row>
    <row r="6294" spans="6:6">
      <c r="F6294" s="33"/>
    </row>
    <row r="6295" spans="6:6">
      <c r="F6295" s="33"/>
    </row>
    <row r="6296" spans="6:6">
      <c r="F6296" s="33"/>
    </row>
    <row r="6297" spans="6:6">
      <c r="F6297" s="33"/>
    </row>
    <row r="6298" spans="6:6">
      <c r="F6298" s="33"/>
    </row>
    <row r="6299" spans="6:6">
      <c r="F6299" s="33"/>
    </row>
    <row r="6300" spans="6:6">
      <c r="F6300" s="33"/>
    </row>
    <row r="6301" spans="6:6">
      <c r="F6301" s="33"/>
    </row>
    <row r="6302" spans="6:6">
      <c r="F6302" s="33"/>
    </row>
    <row r="6303" spans="6:6">
      <c r="F6303" s="33"/>
    </row>
    <row r="6304" spans="6:6">
      <c r="F6304" s="33"/>
    </row>
    <row r="6305" spans="6:6">
      <c r="F6305" s="33"/>
    </row>
    <row r="6306" spans="6:6">
      <c r="F6306" s="33"/>
    </row>
    <row r="6307" spans="6:6">
      <c r="F6307" s="33"/>
    </row>
    <row r="6308" spans="6:6">
      <c r="F6308" s="33"/>
    </row>
    <row r="6309" spans="6:6">
      <c r="F6309" s="33"/>
    </row>
    <row r="6310" spans="6:6">
      <c r="F6310" s="33"/>
    </row>
    <row r="6311" spans="6:6">
      <c r="F6311" s="33"/>
    </row>
    <row r="6312" spans="6:6">
      <c r="F6312" s="33"/>
    </row>
    <row r="6313" spans="6:6">
      <c r="F6313" s="33"/>
    </row>
    <row r="6314" spans="6:6">
      <c r="F6314" s="33"/>
    </row>
    <row r="6315" spans="6:6">
      <c r="F6315" s="33"/>
    </row>
    <row r="6316" spans="6:6">
      <c r="F6316" s="33"/>
    </row>
    <row r="6317" spans="6:6">
      <c r="F6317" s="33"/>
    </row>
    <row r="6318" spans="6:6">
      <c r="F6318" s="33"/>
    </row>
    <row r="6319" spans="6:6">
      <c r="F6319" s="33"/>
    </row>
    <row r="6320" spans="6:6">
      <c r="F6320" s="33"/>
    </row>
    <row r="6321" spans="6:6">
      <c r="F6321" s="33"/>
    </row>
    <row r="6322" spans="6:6">
      <c r="F6322" s="33"/>
    </row>
    <row r="6323" spans="6:6">
      <c r="F6323" s="33"/>
    </row>
    <row r="6324" spans="6:6">
      <c r="F6324" s="33"/>
    </row>
    <row r="6325" spans="6:6">
      <c r="F6325" s="33"/>
    </row>
    <row r="6326" spans="6:6">
      <c r="F6326" s="33"/>
    </row>
    <row r="6327" spans="6:6">
      <c r="F6327" s="33"/>
    </row>
    <row r="6328" spans="6:6">
      <c r="F6328" s="33"/>
    </row>
    <row r="6329" spans="6:6">
      <c r="F6329" s="33"/>
    </row>
    <row r="6330" spans="6:6">
      <c r="F6330" s="33"/>
    </row>
    <row r="6331" spans="6:6">
      <c r="F6331" s="33"/>
    </row>
    <row r="6332" spans="6:6">
      <c r="F6332" s="33"/>
    </row>
    <row r="6333" spans="6:6">
      <c r="F6333" s="33"/>
    </row>
    <row r="6334" spans="6:6">
      <c r="F6334" s="33"/>
    </row>
    <row r="6335" spans="6:6">
      <c r="F6335" s="33"/>
    </row>
    <row r="6336" spans="6:6">
      <c r="F6336" s="33"/>
    </row>
    <row r="6337" spans="6:6">
      <c r="F6337" s="33"/>
    </row>
    <row r="6338" spans="6:6">
      <c r="F6338" s="33"/>
    </row>
    <row r="6339" spans="6:6">
      <c r="F6339" s="33"/>
    </row>
    <row r="6340" spans="6:6">
      <c r="F6340" s="33"/>
    </row>
    <row r="6341" spans="6:6">
      <c r="F6341" s="33"/>
    </row>
    <row r="6342" spans="6:6">
      <c r="F6342" s="33"/>
    </row>
    <row r="6343" spans="6:6">
      <c r="F6343" s="33"/>
    </row>
    <row r="6344" spans="6:6">
      <c r="F6344" s="33"/>
    </row>
    <row r="6345" spans="6:6">
      <c r="F6345" s="33"/>
    </row>
    <row r="6346" spans="6:6">
      <c r="F6346" s="33"/>
    </row>
    <row r="6347" spans="6:6">
      <c r="F6347" s="33"/>
    </row>
    <row r="6348" spans="6:6">
      <c r="F6348" s="33"/>
    </row>
    <row r="6349" spans="6:6">
      <c r="F6349" s="33"/>
    </row>
    <row r="6350" spans="6:6">
      <c r="F6350" s="33"/>
    </row>
    <row r="6351" spans="6:6">
      <c r="F6351" s="33"/>
    </row>
    <row r="6352" spans="6:6">
      <c r="F6352" s="33"/>
    </row>
    <row r="6353" spans="6:6">
      <c r="F6353" s="33"/>
    </row>
    <row r="6354" spans="6:6">
      <c r="F6354" s="33"/>
    </row>
    <row r="6355" spans="6:6">
      <c r="F6355" s="33"/>
    </row>
    <row r="6356" spans="6:6">
      <c r="F6356" s="33"/>
    </row>
    <row r="6357" spans="6:6">
      <c r="F6357" s="33"/>
    </row>
    <row r="6358" spans="6:6">
      <c r="F6358" s="33"/>
    </row>
    <row r="6359" spans="6:6">
      <c r="F6359" s="33"/>
    </row>
    <row r="6360" spans="6:6">
      <c r="F6360" s="33"/>
    </row>
    <row r="6361" spans="6:6">
      <c r="F6361" s="33"/>
    </row>
    <row r="6362" spans="6:6">
      <c r="F6362" s="33"/>
    </row>
    <row r="6363" spans="6:6">
      <c r="F6363" s="33"/>
    </row>
    <row r="6364" spans="6:6">
      <c r="F6364" s="33"/>
    </row>
    <row r="6365" spans="6:6">
      <c r="F6365" s="33"/>
    </row>
    <row r="6366" spans="6:6">
      <c r="F6366" s="33"/>
    </row>
    <row r="6367" spans="6:6">
      <c r="F6367" s="33"/>
    </row>
    <row r="6368" spans="6:6">
      <c r="F6368" s="33"/>
    </row>
    <row r="6369" spans="6:6">
      <c r="F6369" s="33"/>
    </row>
    <row r="6370" spans="6:6">
      <c r="F6370" s="33"/>
    </row>
    <row r="6371" spans="6:6">
      <c r="F6371" s="33"/>
    </row>
    <row r="6372" spans="6:6">
      <c r="F6372" s="33"/>
    </row>
    <row r="6373" spans="6:6">
      <c r="F6373" s="33"/>
    </row>
    <row r="6374" spans="6:6">
      <c r="F6374" s="33"/>
    </row>
    <row r="6375" spans="6:6">
      <c r="F6375" s="33"/>
    </row>
    <row r="6376" spans="6:6">
      <c r="F6376" s="33"/>
    </row>
    <row r="6377" spans="6:6">
      <c r="F6377" s="33"/>
    </row>
    <row r="6378" spans="6:6">
      <c r="F6378" s="33"/>
    </row>
    <row r="6379" spans="6:6">
      <c r="F6379" s="33"/>
    </row>
    <row r="6380" spans="6:6">
      <c r="F6380" s="33"/>
    </row>
    <row r="6381" spans="6:6">
      <c r="F6381" s="33"/>
    </row>
    <row r="6382" spans="6:6">
      <c r="F6382" s="33"/>
    </row>
    <row r="6383" spans="6:6">
      <c r="F6383" s="33"/>
    </row>
    <row r="6384" spans="6:6">
      <c r="F6384" s="33"/>
    </row>
    <row r="6385" spans="6:6">
      <c r="F6385" s="33"/>
    </row>
    <row r="6386" spans="6:6">
      <c r="F6386" s="33"/>
    </row>
    <row r="6387" spans="6:6">
      <c r="F6387" s="33"/>
    </row>
    <row r="6388" spans="6:6">
      <c r="F6388" s="33"/>
    </row>
    <row r="6389" spans="6:6">
      <c r="F6389" s="33"/>
    </row>
    <row r="6390" spans="6:6">
      <c r="F6390" s="33"/>
    </row>
    <row r="6391" spans="6:6">
      <c r="F6391" s="33"/>
    </row>
    <row r="6392" spans="6:6">
      <c r="F6392" s="33"/>
    </row>
    <row r="6393" spans="6:6">
      <c r="F6393" s="33"/>
    </row>
    <row r="6394" spans="6:6">
      <c r="F6394" s="33"/>
    </row>
    <row r="6395" spans="6:6">
      <c r="F6395" s="33"/>
    </row>
    <row r="6396" spans="6:6">
      <c r="F6396" s="33"/>
    </row>
    <row r="6397" spans="6:6">
      <c r="F6397" s="33"/>
    </row>
    <row r="6398" spans="6:6">
      <c r="F6398" s="33"/>
    </row>
    <row r="6399" spans="6:6">
      <c r="F6399" s="33"/>
    </row>
    <row r="6400" spans="6:6">
      <c r="F6400" s="33"/>
    </row>
    <row r="6401" spans="6:6">
      <c r="F6401" s="33"/>
    </row>
    <row r="6402" spans="6:6">
      <c r="F6402" s="33"/>
    </row>
    <row r="6403" spans="6:6">
      <c r="F6403" s="33"/>
    </row>
    <row r="6404" spans="6:6">
      <c r="F6404" s="33"/>
    </row>
    <row r="6405" spans="6:6">
      <c r="F6405" s="33"/>
    </row>
    <row r="6406" spans="6:6">
      <c r="F6406" s="33"/>
    </row>
    <row r="6407" spans="6:6">
      <c r="F6407" s="33"/>
    </row>
    <row r="6408" spans="6:6">
      <c r="F6408" s="33"/>
    </row>
    <row r="6409" spans="6:6">
      <c r="F6409" s="33"/>
    </row>
    <row r="6410" spans="6:6">
      <c r="F6410" s="33"/>
    </row>
    <row r="6411" spans="6:6">
      <c r="F6411" s="33"/>
    </row>
    <row r="6412" spans="6:6">
      <c r="F6412" s="33"/>
    </row>
    <row r="6413" spans="6:6">
      <c r="F6413" s="33"/>
    </row>
    <row r="6414" spans="6:6">
      <c r="F6414" s="33"/>
    </row>
    <row r="6415" spans="6:6">
      <c r="F6415" s="33"/>
    </row>
    <row r="6416" spans="6:6">
      <c r="F6416" s="33"/>
    </row>
    <row r="6417" spans="6:6">
      <c r="F6417" s="33"/>
    </row>
    <row r="6418" spans="6:6">
      <c r="F6418" s="33"/>
    </row>
    <row r="6419" spans="6:6">
      <c r="F6419" s="33"/>
    </row>
    <row r="6420" spans="6:6">
      <c r="F6420" s="33"/>
    </row>
    <row r="6421" spans="6:6">
      <c r="F6421" s="33"/>
    </row>
    <row r="6422" spans="6:6">
      <c r="F6422" s="33"/>
    </row>
    <row r="6423" spans="6:6">
      <c r="F6423" s="33"/>
    </row>
    <row r="6424" spans="6:6">
      <c r="F6424" s="33"/>
    </row>
    <row r="6425" spans="6:6">
      <c r="F6425" s="33"/>
    </row>
    <row r="6426" spans="6:6">
      <c r="F6426" s="33"/>
    </row>
    <row r="6427" spans="6:6">
      <c r="F6427" s="33"/>
    </row>
    <row r="6428" spans="6:6">
      <c r="F6428" s="33"/>
    </row>
    <row r="6429" spans="6:6">
      <c r="F6429" s="33"/>
    </row>
    <row r="6430" spans="6:6">
      <c r="F6430" s="33"/>
    </row>
    <row r="6431" spans="6:6">
      <c r="F6431" s="33"/>
    </row>
    <row r="6432" spans="6:6">
      <c r="F6432" s="33"/>
    </row>
    <row r="6433" spans="6:6">
      <c r="F6433" s="33"/>
    </row>
    <row r="6434" spans="6:6">
      <c r="F6434" s="33"/>
    </row>
    <row r="6435" spans="6:6">
      <c r="F6435" s="33"/>
    </row>
    <row r="6436" spans="6:6">
      <c r="F6436" s="33"/>
    </row>
    <row r="6437" spans="6:6">
      <c r="F6437" s="33"/>
    </row>
    <row r="6438" spans="6:6">
      <c r="F6438" s="33"/>
    </row>
    <row r="6439" spans="6:6">
      <c r="F6439" s="33"/>
    </row>
    <row r="6440" spans="6:6">
      <c r="F6440" s="33"/>
    </row>
    <row r="6441" spans="6:6">
      <c r="F6441" s="33"/>
    </row>
    <row r="6442" spans="6:6">
      <c r="F6442" s="33"/>
    </row>
    <row r="6443" spans="6:6">
      <c r="F6443" s="33"/>
    </row>
    <row r="6444" spans="6:6">
      <c r="F6444" s="33"/>
    </row>
    <row r="6445" spans="6:6">
      <c r="F6445" s="33"/>
    </row>
    <row r="6446" spans="6:6">
      <c r="F6446" s="33"/>
    </row>
    <row r="6447" spans="6:6">
      <c r="F6447" s="33"/>
    </row>
    <row r="6448" spans="6:6">
      <c r="F6448" s="33"/>
    </row>
    <row r="6449" spans="6:6">
      <c r="F6449" s="33"/>
    </row>
    <row r="6450" spans="6:6">
      <c r="F6450" s="33"/>
    </row>
    <row r="6451" spans="6:6">
      <c r="F6451" s="33"/>
    </row>
    <row r="6452" spans="6:6">
      <c r="F6452" s="33"/>
    </row>
    <row r="6453" spans="6:6">
      <c r="F6453" s="33"/>
    </row>
    <row r="6454" spans="6:6">
      <c r="F6454" s="33"/>
    </row>
    <row r="6455" spans="6:6">
      <c r="F6455" s="33"/>
    </row>
    <row r="6456" spans="6:6">
      <c r="F6456" s="33"/>
    </row>
    <row r="6457" spans="6:6">
      <c r="F6457" s="33"/>
    </row>
    <row r="6458" spans="6:6">
      <c r="F6458" s="33"/>
    </row>
    <row r="6459" spans="6:6">
      <c r="F6459" s="33"/>
    </row>
    <row r="6460" spans="6:6">
      <c r="F6460" s="33"/>
    </row>
    <row r="6461" spans="6:6">
      <c r="F6461" s="33"/>
    </row>
    <row r="6462" spans="6:6">
      <c r="F6462" s="33"/>
    </row>
    <row r="6463" spans="6:6">
      <c r="F6463" s="33"/>
    </row>
    <row r="6464" spans="6:6">
      <c r="F6464" s="33"/>
    </row>
    <row r="6465" spans="6:6">
      <c r="F6465" s="33"/>
    </row>
    <row r="6466" spans="6:6">
      <c r="F6466" s="33"/>
    </row>
    <row r="6467" spans="6:6">
      <c r="F6467" s="33"/>
    </row>
    <row r="6468" spans="6:6">
      <c r="F6468" s="33"/>
    </row>
    <row r="6469" spans="6:6">
      <c r="F6469" s="33"/>
    </row>
    <row r="6470" spans="6:6">
      <c r="F6470" s="33"/>
    </row>
    <row r="6471" spans="6:6">
      <c r="F6471" s="33"/>
    </row>
    <row r="6472" spans="6:6">
      <c r="F6472" s="33"/>
    </row>
    <row r="6473" spans="6:6">
      <c r="F6473" s="33"/>
    </row>
    <row r="6474" spans="6:6">
      <c r="F6474" s="33"/>
    </row>
    <row r="6475" spans="6:6">
      <c r="F6475" s="33"/>
    </row>
    <row r="6476" spans="6:6">
      <c r="F6476" s="33"/>
    </row>
    <row r="6477" spans="6:6">
      <c r="F6477" s="33"/>
    </row>
    <row r="6478" spans="6:6">
      <c r="F6478" s="33"/>
    </row>
    <row r="6479" spans="6:6">
      <c r="F6479" s="33"/>
    </row>
    <row r="6480" spans="6:6">
      <c r="F6480" s="33"/>
    </row>
    <row r="6481" spans="6:6">
      <c r="F6481" s="33"/>
    </row>
    <row r="6482" spans="6:6">
      <c r="F6482" s="33"/>
    </row>
    <row r="6483" spans="6:6">
      <c r="F6483" s="33"/>
    </row>
    <row r="6484" spans="6:6">
      <c r="F6484" s="33"/>
    </row>
    <row r="6485" spans="6:6">
      <c r="F6485" s="33"/>
    </row>
    <row r="6486" spans="6:6">
      <c r="F6486" s="33"/>
    </row>
    <row r="6487" spans="6:6">
      <c r="F6487" s="33"/>
    </row>
    <row r="6488" spans="6:6">
      <c r="F6488" s="33"/>
    </row>
    <row r="6489" spans="6:6">
      <c r="F6489" s="33"/>
    </row>
    <row r="6490" spans="6:6">
      <c r="F6490" s="33"/>
    </row>
    <row r="6491" spans="6:6">
      <c r="F6491" s="33"/>
    </row>
    <row r="6492" spans="6:6">
      <c r="F6492" s="33"/>
    </row>
    <row r="6493" spans="6:6">
      <c r="F6493" s="33"/>
    </row>
    <row r="6494" spans="6:6">
      <c r="F6494" s="33"/>
    </row>
    <row r="6495" spans="6:6">
      <c r="F6495" s="33"/>
    </row>
    <row r="6496" spans="6:6">
      <c r="F6496" s="33"/>
    </row>
    <row r="6497" spans="6:6">
      <c r="F6497" s="33"/>
    </row>
    <row r="6498" spans="6:6">
      <c r="F6498" s="33"/>
    </row>
    <row r="6499" spans="6:6">
      <c r="F6499" s="33"/>
    </row>
    <row r="6500" spans="6:6">
      <c r="F6500" s="33"/>
    </row>
    <row r="6501" spans="6:6">
      <c r="F6501" s="33"/>
    </row>
    <row r="6502" spans="6:6">
      <c r="F6502" s="33"/>
    </row>
    <row r="6503" spans="6:6">
      <c r="F6503" s="33"/>
    </row>
    <row r="6504" spans="6:6">
      <c r="F6504" s="33"/>
    </row>
    <row r="6505" spans="6:6">
      <c r="F6505" s="33"/>
    </row>
    <row r="6506" spans="6:6">
      <c r="F6506" s="33"/>
    </row>
    <row r="6507" spans="6:6">
      <c r="F6507" s="33"/>
    </row>
    <row r="6508" spans="6:6">
      <c r="F6508" s="33"/>
    </row>
    <row r="6509" spans="6:6">
      <c r="F6509" s="33"/>
    </row>
    <row r="6510" spans="6:6">
      <c r="F6510" s="33"/>
    </row>
    <row r="6511" spans="6:6">
      <c r="F6511" s="33"/>
    </row>
    <row r="6512" spans="6:6">
      <c r="F6512" s="33"/>
    </row>
    <row r="6513" spans="6:6">
      <c r="F6513" s="33"/>
    </row>
    <row r="6514" spans="6:6">
      <c r="F6514" s="33"/>
    </row>
    <row r="6515" spans="6:6">
      <c r="F6515" s="33"/>
    </row>
    <row r="6516" spans="6:6">
      <c r="F6516" s="33"/>
    </row>
    <row r="6517" spans="6:6">
      <c r="F6517" s="33"/>
    </row>
    <row r="6518" spans="6:6">
      <c r="F6518" s="33"/>
    </row>
    <row r="6519" spans="6:6">
      <c r="F6519" s="33"/>
    </row>
    <row r="6520" spans="6:6">
      <c r="F6520" s="33"/>
    </row>
    <row r="6521" spans="6:6">
      <c r="F6521" s="33"/>
    </row>
    <row r="6522" spans="6:6">
      <c r="F6522" s="33"/>
    </row>
    <row r="6523" spans="6:6">
      <c r="F6523" s="33"/>
    </row>
    <row r="6524" spans="6:6">
      <c r="F6524" s="33"/>
    </row>
    <row r="6525" spans="6:6">
      <c r="F6525" s="33"/>
    </row>
    <row r="6526" spans="6:6">
      <c r="F6526" s="33"/>
    </row>
    <row r="6527" spans="6:6">
      <c r="F6527" s="33"/>
    </row>
    <row r="6528" spans="6:6">
      <c r="F6528" s="33"/>
    </row>
    <row r="6529" spans="6:6">
      <c r="F6529" s="33"/>
    </row>
    <row r="6530" spans="6:6">
      <c r="F6530" s="33"/>
    </row>
    <row r="6531" spans="6:6">
      <c r="F6531" s="33"/>
    </row>
    <row r="6532" spans="6:6">
      <c r="F6532" s="33"/>
    </row>
    <row r="6533" spans="6:6">
      <c r="F6533" s="33"/>
    </row>
    <row r="6534" spans="6:6">
      <c r="F6534" s="33"/>
    </row>
    <row r="6535" spans="6:6">
      <c r="F6535" s="33"/>
    </row>
    <row r="6536" spans="6:6">
      <c r="F6536" s="33"/>
    </row>
    <row r="6537" spans="6:6">
      <c r="F6537" s="33"/>
    </row>
    <row r="6538" spans="6:6">
      <c r="F6538" s="33"/>
    </row>
    <row r="6539" spans="6:6">
      <c r="F6539" s="33"/>
    </row>
    <row r="6540" spans="6:6">
      <c r="F6540" s="33"/>
    </row>
    <row r="6541" spans="6:6">
      <c r="F6541" s="33"/>
    </row>
    <row r="6542" spans="6:6">
      <c r="F6542" s="33"/>
    </row>
    <row r="6543" spans="6:6">
      <c r="F6543" s="33"/>
    </row>
    <row r="6544" spans="6:6">
      <c r="F6544" s="33"/>
    </row>
    <row r="6545" spans="6:6">
      <c r="F6545" s="33"/>
    </row>
    <row r="6546" spans="6:6">
      <c r="F6546" s="33"/>
    </row>
    <row r="6547" spans="6:6">
      <c r="F6547" s="33"/>
    </row>
    <row r="6548" spans="6:6">
      <c r="F6548" s="33"/>
    </row>
    <row r="6549" spans="6:6">
      <c r="F6549" s="33"/>
    </row>
    <row r="6550" spans="6:6">
      <c r="F6550" s="33"/>
    </row>
    <row r="6551" spans="6:6">
      <c r="F6551" s="33"/>
    </row>
    <row r="6552" spans="6:6">
      <c r="F6552" s="33"/>
    </row>
    <row r="6553" spans="6:6">
      <c r="F6553" s="33"/>
    </row>
    <row r="6554" spans="6:6">
      <c r="F6554" s="33"/>
    </row>
    <row r="6555" spans="6:6">
      <c r="F6555" s="33"/>
    </row>
    <row r="6556" spans="6:6">
      <c r="F6556" s="33"/>
    </row>
    <row r="6557" spans="6:6">
      <c r="F6557" s="33"/>
    </row>
    <row r="6558" spans="6:6">
      <c r="F6558" s="33"/>
    </row>
    <row r="6559" spans="6:6">
      <c r="F6559" s="33"/>
    </row>
    <row r="6560" spans="6:6">
      <c r="F6560" s="33"/>
    </row>
    <row r="6561" spans="6:6">
      <c r="F6561" s="33"/>
    </row>
    <row r="6562" spans="6:6">
      <c r="F6562" s="33"/>
    </row>
    <row r="6563" spans="6:6">
      <c r="F6563" s="33"/>
    </row>
    <row r="6564" spans="6:6">
      <c r="F6564" s="33"/>
    </row>
    <row r="6565" spans="6:6">
      <c r="F6565" s="33"/>
    </row>
    <row r="6566" spans="6:6">
      <c r="F6566" s="33"/>
    </row>
    <row r="6567" spans="6:6">
      <c r="F6567" s="33"/>
    </row>
    <row r="6568" spans="6:6">
      <c r="F6568" s="33"/>
    </row>
    <row r="6569" spans="6:6">
      <c r="F6569" s="33"/>
    </row>
    <row r="6570" spans="6:6">
      <c r="F6570" s="33"/>
    </row>
    <row r="6571" spans="6:6">
      <c r="F6571" s="33"/>
    </row>
    <row r="6572" spans="6:6">
      <c r="F6572" s="33"/>
    </row>
    <row r="6573" spans="6:6">
      <c r="F6573" s="33"/>
    </row>
    <row r="6574" spans="6:6">
      <c r="F6574" s="33"/>
    </row>
    <row r="6575" spans="6:6">
      <c r="F6575" s="33"/>
    </row>
    <row r="6576" spans="6:6">
      <c r="F6576" s="33"/>
    </row>
    <row r="6577" spans="6:6">
      <c r="F6577" s="33"/>
    </row>
    <row r="6578" spans="6:6">
      <c r="F6578" s="33"/>
    </row>
    <row r="6579" spans="6:6">
      <c r="F6579" s="33"/>
    </row>
    <row r="6580" spans="6:6">
      <c r="F6580" s="33"/>
    </row>
    <row r="6581" spans="6:6">
      <c r="F6581" s="33"/>
    </row>
    <row r="6582" spans="6:6">
      <c r="F6582" s="33"/>
    </row>
    <row r="6583" spans="6:6">
      <c r="F6583" s="33"/>
    </row>
    <row r="6584" spans="6:6">
      <c r="F6584" s="33"/>
    </row>
    <row r="6585" spans="6:6">
      <c r="F6585" s="33"/>
    </row>
    <row r="6586" spans="6:6">
      <c r="F6586" s="33"/>
    </row>
    <row r="6587" spans="6:6">
      <c r="F6587" s="33"/>
    </row>
    <row r="6588" spans="6:6">
      <c r="F6588" s="33"/>
    </row>
    <row r="6589" spans="6:6">
      <c r="F6589" s="33"/>
    </row>
    <row r="6590" spans="6:6">
      <c r="F6590" s="33"/>
    </row>
    <row r="6591" spans="6:6">
      <c r="F6591" s="33"/>
    </row>
    <row r="6592" spans="6:6">
      <c r="F6592" s="33"/>
    </row>
    <row r="6593" spans="6:6">
      <c r="F6593" s="33"/>
    </row>
    <row r="6594" spans="6:6">
      <c r="F6594" s="33"/>
    </row>
    <row r="6595" spans="6:6">
      <c r="F6595" s="33"/>
    </row>
    <row r="6596" spans="6:6">
      <c r="F6596" s="33"/>
    </row>
    <row r="6597" spans="6:6">
      <c r="F6597" s="33"/>
    </row>
    <row r="6598" spans="6:6">
      <c r="F6598" s="33"/>
    </row>
    <row r="6599" spans="6:6">
      <c r="F6599" s="33"/>
    </row>
    <row r="6600" spans="6:6">
      <c r="F6600" s="33"/>
    </row>
    <row r="6601" spans="6:6">
      <c r="F6601" s="33"/>
    </row>
    <row r="6602" spans="6:6">
      <c r="F6602" s="33"/>
    </row>
    <row r="6603" spans="6:6">
      <c r="F6603" s="33"/>
    </row>
    <row r="6604" spans="6:6">
      <c r="F6604" s="33"/>
    </row>
    <row r="6605" spans="6:6">
      <c r="F6605" s="33"/>
    </row>
    <row r="6606" spans="6:6">
      <c r="F6606" s="33"/>
    </row>
    <row r="6607" spans="6:6">
      <c r="F6607" s="33"/>
    </row>
    <row r="6608" spans="6:6">
      <c r="F6608" s="33"/>
    </row>
    <row r="6609" spans="6:6">
      <c r="F6609" s="33"/>
    </row>
    <row r="6610" spans="6:6">
      <c r="F6610" s="33"/>
    </row>
    <row r="6611" spans="6:6">
      <c r="F6611" s="33"/>
    </row>
    <row r="6612" spans="6:6">
      <c r="F6612" s="33"/>
    </row>
    <row r="6613" spans="6:6">
      <c r="F6613" s="33"/>
    </row>
    <row r="6614" spans="6:6">
      <c r="F6614" s="33"/>
    </row>
    <row r="6615" spans="6:6">
      <c r="F6615" s="33"/>
    </row>
    <row r="6616" spans="6:6">
      <c r="F6616" s="33"/>
    </row>
    <row r="6617" spans="6:6">
      <c r="F6617" s="33"/>
    </row>
    <row r="6618" spans="6:6">
      <c r="F6618" s="33"/>
    </row>
    <row r="6619" spans="6:6">
      <c r="F6619" s="33"/>
    </row>
    <row r="6620" spans="6:6">
      <c r="F6620" s="33"/>
    </row>
    <row r="6621" spans="6:6">
      <c r="F6621" s="33"/>
    </row>
    <row r="6622" spans="6:6">
      <c r="F6622" s="33"/>
    </row>
    <row r="6623" spans="6:6">
      <c r="F6623" s="33"/>
    </row>
    <row r="6624" spans="6:6">
      <c r="F6624" s="33"/>
    </row>
    <row r="6625" spans="6:6">
      <c r="F6625" s="33"/>
    </row>
    <row r="6626" spans="6:6">
      <c r="F6626" s="33"/>
    </row>
    <row r="6627" spans="6:6">
      <c r="F6627" s="33"/>
    </row>
    <row r="6628" spans="6:6">
      <c r="F6628" s="33"/>
    </row>
    <row r="6629" spans="6:6">
      <c r="F6629" s="33"/>
    </row>
    <row r="6630" spans="6:6">
      <c r="F6630" s="33"/>
    </row>
    <row r="6631" spans="6:6">
      <c r="F6631" s="33"/>
    </row>
    <row r="6632" spans="6:6">
      <c r="F6632" s="33"/>
    </row>
    <row r="6633" spans="6:6">
      <c r="F6633" s="33"/>
    </row>
    <row r="6634" spans="6:6">
      <c r="F6634" s="33"/>
    </row>
    <row r="6635" spans="6:6">
      <c r="F6635" s="33"/>
    </row>
    <row r="6636" spans="6:6">
      <c r="F6636" s="33"/>
    </row>
    <row r="6637" spans="6:6">
      <c r="F6637" s="33"/>
    </row>
    <row r="6638" spans="6:6">
      <c r="F6638" s="33"/>
    </row>
    <row r="6639" spans="6:6">
      <c r="F6639" s="33"/>
    </row>
    <row r="6640" spans="6:6">
      <c r="F6640" s="33"/>
    </row>
    <row r="6641" spans="6:6">
      <c r="F6641" s="33"/>
    </row>
    <row r="6642" spans="6:6">
      <c r="F6642" s="33"/>
    </row>
    <row r="6643" spans="6:6">
      <c r="F6643" s="33"/>
    </row>
    <row r="6644" spans="6:6">
      <c r="F6644" s="33"/>
    </row>
    <row r="6645" spans="6:6">
      <c r="F6645" s="33"/>
    </row>
    <row r="6646" spans="6:6">
      <c r="F6646" s="33"/>
    </row>
    <row r="6647" spans="6:6">
      <c r="F6647" s="33"/>
    </row>
    <row r="6648" spans="6:6">
      <c r="F6648" s="33"/>
    </row>
    <row r="6649" spans="6:6">
      <c r="F6649" s="33"/>
    </row>
    <row r="6650" spans="6:6">
      <c r="F6650" s="33"/>
    </row>
    <row r="6651" spans="6:6">
      <c r="F6651" s="33"/>
    </row>
    <row r="6652" spans="6:6">
      <c r="F6652" s="33"/>
    </row>
    <row r="6653" spans="6:6">
      <c r="F6653" s="33"/>
    </row>
    <row r="6654" spans="6:6">
      <c r="F6654" s="33"/>
    </row>
    <row r="6655" spans="6:6">
      <c r="F6655" s="33"/>
    </row>
    <row r="6656" spans="6:6">
      <c r="F6656" s="33"/>
    </row>
    <row r="6657" spans="6:6">
      <c r="F6657" s="33"/>
    </row>
    <row r="6658" spans="6:6">
      <c r="F6658" s="33"/>
    </row>
    <row r="6659" spans="6:6">
      <c r="F6659" s="33"/>
    </row>
    <row r="6660" spans="6:6">
      <c r="F6660" s="33"/>
    </row>
    <row r="6661" spans="6:6">
      <c r="F6661" s="33"/>
    </row>
    <row r="6662" spans="6:6">
      <c r="F6662" s="33"/>
    </row>
    <row r="6663" spans="6:6">
      <c r="F6663" s="33"/>
    </row>
    <row r="6664" spans="6:6">
      <c r="F6664" s="33"/>
    </row>
    <row r="6665" spans="6:6">
      <c r="F6665" s="33"/>
    </row>
    <row r="6666" spans="6:6">
      <c r="F6666" s="33"/>
    </row>
    <row r="6667" spans="6:6">
      <c r="F6667" s="33"/>
    </row>
    <row r="6668" spans="6:6">
      <c r="F6668" s="33"/>
    </row>
    <row r="6669" spans="6:6">
      <c r="F6669" s="33"/>
    </row>
    <row r="6670" spans="6:6">
      <c r="F6670" s="33"/>
    </row>
    <row r="6671" spans="6:6">
      <c r="F6671" s="33"/>
    </row>
    <row r="6672" spans="6:6">
      <c r="F6672" s="33"/>
    </row>
    <row r="6673" spans="6:6">
      <c r="F6673" s="33"/>
    </row>
    <row r="6674" spans="6:6">
      <c r="F6674" s="33"/>
    </row>
    <row r="6675" spans="6:6">
      <c r="F6675" s="33"/>
    </row>
    <row r="6676" spans="6:6">
      <c r="F6676" s="33"/>
    </row>
    <row r="6677" spans="6:6">
      <c r="F6677" s="33"/>
    </row>
    <row r="6678" spans="6:6">
      <c r="F6678" s="33"/>
    </row>
    <row r="6679" spans="6:6">
      <c r="F6679" s="33"/>
    </row>
    <row r="6680" spans="6:6">
      <c r="F6680" s="33"/>
    </row>
    <row r="6681" spans="6:6">
      <c r="F6681" s="33"/>
    </row>
    <row r="6682" spans="6:6">
      <c r="F6682" s="33"/>
    </row>
    <row r="6683" spans="6:6">
      <c r="F6683" s="33"/>
    </row>
    <row r="6684" spans="6:6">
      <c r="F6684" s="33"/>
    </row>
    <row r="6685" spans="6:6">
      <c r="F6685" s="33"/>
    </row>
    <row r="6686" spans="6:6">
      <c r="F6686" s="33"/>
    </row>
    <row r="6687" spans="6:6">
      <c r="F6687" s="33"/>
    </row>
    <row r="6688" spans="6:6">
      <c r="F6688" s="33"/>
    </row>
    <row r="6689" spans="6:6">
      <c r="F6689" s="33"/>
    </row>
    <row r="6690" spans="6:6">
      <c r="F6690" s="33"/>
    </row>
    <row r="6691" spans="6:6">
      <c r="F6691" s="33"/>
    </row>
    <row r="6692" spans="6:6">
      <c r="F6692" s="33"/>
    </row>
    <row r="6693" spans="6:6">
      <c r="F6693" s="33"/>
    </row>
    <row r="6694" spans="6:6">
      <c r="F6694" s="33"/>
    </row>
    <row r="6695" spans="6:6">
      <c r="F6695" s="33"/>
    </row>
    <row r="6696" spans="6:6">
      <c r="F6696" s="33"/>
    </row>
    <row r="6697" spans="6:6">
      <c r="F6697" s="33"/>
    </row>
    <row r="6698" spans="6:6">
      <c r="F6698" s="33"/>
    </row>
    <row r="6699" spans="6:6">
      <c r="F6699" s="33"/>
    </row>
    <row r="6700" spans="6:6">
      <c r="F6700" s="33"/>
    </row>
    <row r="6701" spans="6:6">
      <c r="F6701" s="33"/>
    </row>
    <row r="6702" spans="6:6">
      <c r="F6702" s="33"/>
    </row>
    <row r="6703" spans="6:6">
      <c r="F6703" s="33"/>
    </row>
    <row r="6704" spans="6:6">
      <c r="F6704" s="33"/>
    </row>
    <row r="6705" spans="6:6">
      <c r="F6705" s="33"/>
    </row>
    <row r="6706" spans="6:6">
      <c r="F6706" s="33"/>
    </row>
    <row r="6707" spans="6:6">
      <c r="F6707" s="33"/>
    </row>
    <row r="6708" spans="6:6">
      <c r="F6708" s="33"/>
    </row>
    <row r="6709" spans="6:6">
      <c r="F6709" s="33"/>
    </row>
    <row r="6710" spans="6:6">
      <c r="F6710" s="33"/>
    </row>
    <row r="6711" spans="6:6">
      <c r="F6711" s="33"/>
    </row>
    <row r="6712" spans="6:6">
      <c r="F6712" s="33"/>
    </row>
    <row r="6713" spans="6:6">
      <c r="F6713" s="33"/>
    </row>
    <row r="6714" spans="6:6">
      <c r="F6714" s="33"/>
    </row>
    <row r="6715" spans="6:6">
      <c r="F6715" s="33"/>
    </row>
    <row r="6716" spans="6:6">
      <c r="F6716" s="33"/>
    </row>
    <row r="6717" spans="6:6">
      <c r="F6717" s="33"/>
    </row>
    <row r="6718" spans="6:6">
      <c r="F6718" s="33"/>
    </row>
    <row r="6719" spans="6:6">
      <c r="F6719" s="33"/>
    </row>
    <row r="6720" spans="6:6">
      <c r="F6720" s="33"/>
    </row>
    <row r="6721" spans="6:6">
      <c r="F6721" s="33"/>
    </row>
    <row r="6722" spans="6:6">
      <c r="F6722" s="33"/>
    </row>
    <row r="6723" spans="6:6">
      <c r="F6723" s="33"/>
    </row>
    <row r="6724" spans="6:6">
      <c r="F6724" s="33"/>
    </row>
    <row r="6725" spans="6:6">
      <c r="F6725" s="33"/>
    </row>
    <row r="6726" spans="6:6">
      <c r="F6726" s="33"/>
    </row>
    <row r="6727" spans="6:6">
      <c r="F6727" s="33"/>
    </row>
    <row r="6728" spans="6:6">
      <c r="F6728" s="33"/>
    </row>
    <row r="6729" spans="6:6">
      <c r="F6729" s="33"/>
    </row>
    <row r="6730" spans="6:6">
      <c r="F6730" s="33"/>
    </row>
    <row r="6731" spans="6:6">
      <c r="F6731" s="33"/>
    </row>
    <row r="6732" spans="6:6">
      <c r="F6732" s="33"/>
    </row>
    <row r="6733" spans="6:6">
      <c r="F6733" s="33"/>
    </row>
    <row r="6734" spans="6:6">
      <c r="F6734" s="33"/>
    </row>
    <row r="6735" spans="6:6">
      <c r="F6735" s="33"/>
    </row>
    <row r="6736" spans="6:6">
      <c r="F6736" s="33"/>
    </row>
    <row r="6737" spans="6:6">
      <c r="F6737" s="33"/>
    </row>
    <row r="6738" spans="6:6">
      <c r="F6738" s="33"/>
    </row>
    <row r="6739" spans="6:6">
      <c r="F6739" s="33"/>
    </row>
    <row r="6740" spans="6:6">
      <c r="F6740" s="33"/>
    </row>
    <row r="6741" spans="6:6">
      <c r="F6741" s="33"/>
    </row>
    <row r="6742" spans="6:6">
      <c r="F6742" s="33"/>
    </row>
    <row r="6743" spans="6:6">
      <c r="F6743" s="33"/>
    </row>
    <row r="6744" spans="6:6">
      <c r="F6744" s="33"/>
    </row>
    <row r="6745" spans="6:6">
      <c r="F6745" s="33"/>
    </row>
    <row r="6746" spans="6:6">
      <c r="F6746" s="33"/>
    </row>
    <row r="6747" spans="6:6">
      <c r="F6747" s="33"/>
    </row>
    <row r="6748" spans="6:6">
      <c r="F6748" s="33"/>
    </row>
    <row r="6749" spans="6:6">
      <c r="F6749" s="33"/>
    </row>
    <row r="6750" spans="6:6">
      <c r="F6750" s="33"/>
    </row>
    <row r="6751" spans="6:6">
      <c r="F6751" s="33"/>
    </row>
    <row r="6752" spans="6:6">
      <c r="F6752" s="33"/>
    </row>
    <row r="6753" spans="6:6">
      <c r="F6753" s="33"/>
    </row>
    <row r="6754" spans="6:6">
      <c r="F6754" s="33"/>
    </row>
    <row r="6755" spans="6:6">
      <c r="F6755" s="33"/>
    </row>
    <row r="6756" spans="6:6">
      <c r="F6756" s="33"/>
    </row>
    <row r="6757" spans="6:6">
      <c r="F6757" s="33"/>
    </row>
    <row r="6758" spans="6:6">
      <c r="F6758" s="33"/>
    </row>
    <row r="6759" spans="6:6">
      <c r="F6759" s="33"/>
    </row>
    <row r="6760" spans="6:6">
      <c r="F6760" s="33"/>
    </row>
    <row r="6761" spans="6:6">
      <c r="F6761" s="33"/>
    </row>
    <row r="6762" spans="6:6">
      <c r="F6762" s="33"/>
    </row>
    <row r="6763" spans="6:6">
      <c r="F6763" s="33"/>
    </row>
    <row r="6764" spans="6:6">
      <c r="F6764" s="33"/>
    </row>
    <row r="6765" spans="6:6">
      <c r="F6765" s="33"/>
    </row>
    <row r="6766" spans="6:6">
      <c r="F6766" s="33"/>
    </row>
    <row r="6767" spans="6:6">
      <c r="F6767" s="33"/>
    </row>
    <row r="6768" spans="6:6">
      <c r="F6768" s="33"/>
    </row>
    <row r="6769" spans="6:6">
      <c r="F6769" s="33"/>
    </row>
    <row r="6770" spans="6:6">
      <c r="F6770" s="33"/>
    </row>
    <row r="6771" spans="6:6">
      <c r="F6771" s="33"/>
    </row>
    <row r="6772" spans="6:6">
      <c r="F6772" s="33"/>
    </row>
    <row r="6773" spans="6:6">
      <c r="F6773" s="33"/>
    </row>
    <row r="6774" spans="6:6">
      <c r="F6774" s="33"/>
    </row>
    <row r="6775" spans="6:6">
      <c r="F6775" s="33"/>
    </row>
    <row r="6776" spans="6:6">
      <c r="F6776" s="33"/>
    </row>
    <row r="6777" spans="6:6">
      <c r="F6777" s="33"/>
    </row>
    <row r="6778" spans="6:6">
      <c r="F6778" s="33"/>
    </row>
    <row r="6779" spans="6:6">
      <c r="F6779" s="33"/>
    </row>
    <row r="6780" spans="6:6">
      <c r="F6780" s="33"/>
    </row>
    <row r="6781" spans="6:6">
      <c r="F6781" s="33"/>
    </row>
    <row r="6782" spans="6:6">
      <c r="F6782" s="33"/>
    </row>
    <row r="6783" spans="6:6">
      <c r="F6783" s="33"/>
    </row>
    <row r="6784" spans="6:6">
      <c r="F6784" s="33"/>
    </row>
    <row r="6785" spans="6:6">
      <c r="F6785" s="33"/>
    </row>
    <row r="6786" spans="6:6">
      <c r="F6786" s="33"/>
    </row>
    <row r="6787" spans="6:6">
      <c r="F6787" s="33"/>
    </row>
    <row r="6788" spans="6:6">
      <c r="F6788" s="33"/>
    </row>
    <row r="6789" spans="6:6">
      <c r="F6789" s="33"/>
    </row>
    <row r="6790" spans="6:6">
      <c r="F6790" s="33"/>
    </row>
    <row r="6791" spans="6:6">
      <c r="F6791" s="33"/>
    </row>
    <row r="6792" spans="6:6">
      <c r="F6792" s="33"/>
    </row>
    <row r="6793" spans="6:6">
      <c r="F6793" s="33"/>
    </row>
    <row r="6794" spans="6:6">
      <c r="F6794" s="33"/>
    </row>
    <row r="6795" spans="6:6">
      <c r="F6795" s="33"/>
    </row>
    <row r="6796" spans="6:6">
      <c r="F6796" s="33"/>
    </row>
    <row r="6797" spans="6:6">
      <c r="F6797" s="33"/>
    </row>
    <row r="6798" spans="6:6">
      <c r="F6798" s="33"/>
    </row>
    <row r="6799" spans="6:6">
      <c r="F6799" s="33"/>
    </row>
    <row r="6800" spans="6:6">
      <c r="F6800" s="33"/>
    </row>
    <row r="6801" spans="6:6">
      <c r="F6801" s="33"/>
    </row>
    <row r="6802" spans="6:6">
      <c r="F6802" s="33"/>
    </row>
    <row r="6803" spans="6:6">
      <c r="F6803" s="33"/>
    </row>
    <row r="6804" spans="6:6">
      <c r="F6804" s="33"/>
    </row>
    <row r="6805" spans="6:6">
      <c r="F6805" s="33"/>
    </row>
    <row r="6806" spans="6:6">
      <c r="F6806" s="33"/>
    </row>
    <row r="6807" spans="6:6">
      <c r="F6807" s="33"/>
    </row>
    <row r="6808" spans="6:6">
      <c r="F6808" s="33"/>
    </row>
    <row r="6809" spans="6:6">
      <c r="F6809" s="33"/>
    </row>
    <row r="6810" spans="6:6">
      <c r="F6810" s="33"/>
    </row>
    <row r="6811" spans="6:6">
      <c r="F6811" s="33"/>
    </row>
    <row r="6812" spans="6:6">
      <c r="F6812" s="33"/>
    </row>
    <row r="6813" spans="6:6">
      <c r="F6813" s="33"/>
    </row>
    <row r="6814" spans="6:6">
      <c r="F6814" s="33"/>
    </row>
    <row r="6815" spans="6:6">
      <c r="F6815" s="33"/>
    </row>
    <row r="6816" spans="6:6">
      <c r="F6816" s="33"/>
    </row>
    <row r="6817" spans="6:6">
      <c r="F6817" s="33"/>
    </row>
    <row r="6818" spans="6:6">
      <c r="F6818" s="33"/>
    </row>
    <row r="6819" spans="6:6">
      <c r="F6819" s="33"/>
    </row>
    <row r="6820" spans="6:6">
      <c r="F6820" s="33"/>
    </row>
    <row r="6821" spans="6:6">
      <c r="F6821" s="33"/>
    </row>
    <row r="6822" spans="6:6">
      <c r="F6822" s="33"/>
    </row>
    <row r="6823" spans="6:6">
      <c r="F6823" s="33"/>
    </row>
    <row r="6824" spans="6:6">
      <c r="F6824" s="33"/>
    </row>
    <row r="6825" spans="6:6">
      <c r="F6825" s="33"/>
    </row>
    <row r="6826" spans="6:6">
      <c r="F6826" s="33"/>
    </row>
    <row r="6827" spans="6:6">
      <c r="F6827" s="33"/>
    </row>
    <row r="6828" spans="6:6">
      <c r="F6828" s="33"/>
    </row>
    <row r="6829" spans="6:6">
      <c r="F6829" s="33"/>
    </row>
    <row r="6830" spans="6:6">
      <c r="F6830" s="33"/>
    </row>
    <row r="6831" spans="6:6">
      <c r="F6831" s="33"/>
    </row>
    <row r="6832" spans="6:6">
      <c r="F6832" s="33"/>
    </row>
    <row r="6833" spans="6:6">
      <c r="F6833" s="33"/>
    </row>
    <row r="6834" spans="6:6">
      <c r="F6834" s="33"/>
    </row>
    <row r="6835" spans="6:6">
      <c r="F6835" s="33"/>
    </row>
    <row r="6836" spans="6:6">
      <c r="F6836" s="33"/>
    </row>
    <row r="6837" spans="6:6">
      <c r="F6837" s="33"/>
    </row>
    <row r="6838" spans="6:6">
      <c r="F6838" s="33"/>
    </row>
    <row r="6839" spans="6:6">
      <c r="F6839" s="33"/>
    </row>
    <row r="6840" spans="6:6">
      <c r="F6840" s="33"/>
    </row>
    <row r="6841" spans="6:6">
      <c r="F6841" s="33"/>
    </row>
    <row r="6842" spans="6:6">
      <c r="F6842" s="33"/>
    </row>
    <row r="6843" spans="6:6">
      <c r="F6843" s="33"/>
    </row>
    <row r="6844" spans="6:6">
      <c r="F6844" s="33"/>
    </row>
    <row r="6845" spans="6:6">
      <c r="F6845" s="33"/>
    </row>
    <row r="6846" spans="6:6">
      <c r="F6846" s="33"/>
    </row>
    <row r="6847" spans="6:6">
      <c r="F6847" s="33"/>
    </row>
    <row r="6848" spans="6:6">
      <c r="F6848" s="33"/>
    </row>
    <row r="6849" spans="6:6">
      <c r="F6849" s="33"/>
    </row>
    <row r="6850" spans="6:6">
      <c r="F6850" s="33"/>
    </row>
    <row r="6851" spans="6:6">
      <c r="F6851" s="33"/>
    </row>
    <row r="6852" spans="6:6">
      <c r="F6852" s="33"/>
    </row>
    <row r="6853" spans="6:6">
      <c r="F6853" s="33"/>
    </row>
    <row r="6854" spans="6:6">
      <c r="F6854" s="33"/>
    </row>
    <row r="6855" spans="6:6">
      <c r="F6855" s="33"/>
    </row>
    <row r="6856" spans="6:6">
      <c r="F6856" s="33"/>
    </row>
    <row r="6857" spans="6:6">
      <c r="F6857" s="33"/>
    </row>
    <row r="6858" spans="6:6">
      <c r="F6858" s="33"/>
    </row>
    <row r="6859" spans="6:6">
      <c r="F6859" s="33"/>
    </row>
    <row r="6860" spans="6:6">
      <c r="F6860" s="33"/>
    </row>
    <row r="6861" spans="6:6">
      <c r="F6861" s="33"/>
    </row>
    <row r="6862" spans="6:6">
      <c r="F6862" s="33"/>
    </row>
    <row r="6863" spans="6:6">
      <c r="F6863" s="33"/>
    </row>
    <row r="6864" spans="6:6">
      <c r="F6864" s="33"/>
    </row>
    <row r="6865" spans="6:6">
      <c r="F6865" s="33"/>
    </row>
    <row r="6866" spans="6:6">
      <c r="F6866" s="33"/>
    </row>
    <row r="6867" spans="6:6">
      <c r="F6867" s="33"/>
    </row>
    <row r="6868" spans="6:6">
      <c r="F6868" s="33"/>
    </row>
    <row r="6869" spans="6:6">
      <c r="F6869" s="33"/>
    </row>
    <row r="6870" spans="6:6">
      <c r="F6870" s="33"/>
    </row>
    <row r="6871" spans="6:6">
      <c r="F6871" s="33"/>
    </row>
    <row r="6872" spans="6:6">
      <c r="F6872" s="33"/>
    </row>
    <row r="6873" spans="6:6">
      <c r="F6873" s="33"/>
    </row>
    <row r="6874" spans="6:6">
      <c r="F6874" s="33"/>
    </row>
    <row r="6875" spans="6:6">
      <c r="F6875" s="33"/>
    </row>
    <row r="6876" spans="6:6">
      <c r="F6876" s="33"/>
    </row>
    <row r="6877" spans="6:6">
      <c r="F6877" s="33"/>
    </row>
    <row r="6878" spans="6:6">
      <c r="F6878" s="33"/>
    </row>
    <row r="6879" spans="6:6">
      <c r="F6879" s="33"/>
    </row>
    <row r="6880" spans="6:6">
      <c r="F6880" s="33"/>
    </row>
    <row r="6881" spans="6:6">
      <c r="F6881" s="33"/>
    </row>
    <row r="6882" spans="6:6">
      <c r="F6882" s="33"/>
    </row>
    <row r="6883" spans="6:6">
      <c r="F6883" s="33"/>
    </row>
    <row r="6884" spans="6:6">
      <c r="F6884" s="33"/>
    </row>
    <row r="6885" spans="6:6">
      <c r="F6885" s="33"/>
    </row>
    <row r="6886" spans="6:6">
      <c r="F6886" s="33"/>
    </row>
    <row r="6887" spans="6:6">
      <c r="F6887" s="33"/>
    </row>
    <row r="6888" spans="6:6">
      <c r="F6888" s="33"/>
    </row>
    <row r="6889" spans="6:6">
      <c r="F6889" s="33"/>
    </row>
    <row r="6890" spans="6:6">
      <c r="F6890" s="33"/>
    </row>
    <row r="6891" spans="6:6">
      <c r="F6891" s="33"/>
    </row>
    <row r="6892" spans="6:6">
      <c r="F6892" s="33"/>
    </row>
    <row r="6893" spans="6:6">
      <c r="F6893" s="33"/>
    </row>
    <row r="6894" spans="6:6">
      <c r="F6894" s="33"/>
    </row>
    <row r="6895" spans="6:6">
      <c r="F6895" s="33"/>
    </row>
    <row r="6896" spans="6:6">
      <c r="F6896" s="33"/>
    </row>
    <row r="6897" spans="6:6">
      <c r="F6897" s="33"/>
    </row>
    <row r="6898" spans="6:6">
      <c r="F6898" s="33"/>
    </row>
    <row r="6899" spans="6:6">
      <c r="F6899" s="33"/>
    </row>
    <row r="6900" spans="6:6">
      <c r="F6900" s="33"/>
    </row>
    <row r="6901" spans="6:6">
      <c r="F6901" s="33"/>
    </row>
    <row r="6902" spans="6:6">
      <c r="F6902" s="33"/>
    </row>
    <row r="6903" spans="6:6">
      <c r="F6903" s="33"/>
    </row>
    <row r="6904" spans="6:6">
      <c r="F6904" s="33"/>
    </row>
    <row r="6905" spans="6:6">
      <c r="F6905" s="33"/>
    </row>
    <row r="6906" spans="6:6">
      <c r="F6906" s="33"/>
    </row>
    <row r="6907" spans="6:6">
      <c r="F6907" s="33"/>
    </row>
    <row r="6908" spans="6:6">
      <c r="F6908" s="33"/>
    </row>
    <row r="6909" spans="6:6">
      <c r="F6909" s="33"/>
    </row>
    <row r="6910" spans="6:6">
      <c r="F6910" s="33"/>
    </row>
    <row r="6911" spans="6:6">
      <c r="F6911" s="33"/>
    </row>
    <row r="6912" spans="6:6">
      <c r="F6912" s="33"/>
    </row>
    <row r="6913" spans="6:6">
      <c r="F6913" s="33"/>
    </row>
    <row r="6914" spans="6:6">
      <c r="F6914" s="33"/>
    </row>
    <row r="6915" spans="6:6">
      <c r="F6915" s="33"/>
    </row>
    <row r="6916" spans="6:6">
      <c r="F6916" s="33"/>
    </row>
    <row r="6917" spans="6:6">
      <c r="F6917" s="33"/>
    </row>
    <row r="6918" spans="6:6">
      <c r="F6918" s="33"/>
    </row>
    <row r="6919" spans="6:6">
      <c r="F6919" s="33"/>
    </row>
    <row r="6920" spans="6:6">
      <c r="F6920" s="33"/>
    </row>
    <row r="6921" spans="6:6">
      <c r="F6921" s="33"/>
    </row>
    <row r="6922" spans="6:6">
      <c r="F6922" s="33"/>
    </row>
    <row r="6923" spans="6:6">
      <c r="F6923" s="33"/>
    </row>
    <row r="6924" spans="6:6">
      <c r="F6924" s="33"/>
    </row>
    <row r="6925" spans="6:6">
      <c r="F6925" s="33"/>
    </row>
    <row r="6926" spans="6:6">
      <c r="F6926" s="33"/>
    </row>
    <row r="6927" spans="6:6">
      <c r="F6927" s="33"/>
    </row>
    <row r="6928" spans="6:6">
      <c r="F6928" s="33"/>
    </row>
    <row r="6929" spans="6:6">
      <c r="F6929" s="33"/>
    </row>
    <row r="6930" spans="6:6">
      <c r="F6930" s="33"/>
    </row>
    <row r="6931" spans="6:6">
      <c r="F6931" s="33"/>
    </row>
    <row r="6932" spans="6:6">
      <c r="F6932" s="33"/>
    </row>
    <row r="6933" spans="6:6">
      <c r="F6933" s="33"/>
    </row>
    <row r="6934" spans="6:6">
      <c r="F6934" s="33"/>
    </row>
    <row r="6935" spans="6:6">
      <c r="F6935" s="33"/>
    </row>
    <row r="6936" spans="6:6">
      <c r="F6936" s="33"/>
    </row>
    <row r="6937" spans="6:6">
      <c r="F6937" s="33"/>
    </row>
    <row r="6938" spans="6:6">
      <c r="F6938" s="33"/>
    </row>
    <row r="6939" spans="6:6">
      <c r="F6939" s="33"/>
    </row>
    <row r="6940" spans="6:6">
      <c r="F6940" s="33"/>
    </row>
    <row r="6941" spans="6:6">
      <c r="F6941" s="33"/>
    </row>
    <row r="6942" spans="6:6">
      <c r="F6942" s="33"/>
    </row>
    <row r="6943" spans="6:6">
      <c r="F6943" s="33"/>
    </row>
    <row r="6944" spans="6:6">
      <c r="F6944" s="33"/>
    </row>
    <row r="6945" spans="6:6">
      <c r="F6945" s="33"/>
    </row>
    <row r="6946" spans="6:6">
      <c r="F6946" s="33"/>
    </row>
    <row r="6947" spans="6:6">
      <c r="F6947" s="33"/>
    </row>
    <row r="6948" spans="6:6">
      <c r="F6948" s="33"/>
    </row>
    <row r="6949" spans="6:6">
      <c r="F6949" s="33"/>
    </row>
    <row r="6950" spans="6:6">
      <c r="F6950" s="33"/>
    </row>
    <row r="6951" spans="6:6">
      <c r="F6951" s="33"/>
    </row>
    <row r="6952" spans="6:6">
      <c r="F6952" s="33"/>
    </row>
    <row r="6953" spans="6:6">
      <c r="F6953" s="33"/>
    </row>
    <row r="6954" spans="6:6">
      <c r="F6954" s="33"/>
    </row>
    <row r="6955" spans="6:6">
      <c r="F6955" s="33"/>
    </row>
    <row r="6956" spans="6:6">
      <c r="F6956" s="33"/>
    </row>
    <row r="6957" spans="6:6">
      <c r="F6957" s="33"/>
    </row>
    <row r="6958" spans="6:6">
      <c r="F6958" s="33"/>
    </row>
    <row r="6959" spans="6:6">
      <c r="F6959" s="33"/>
    </row>
    <row r="6960" spans="6:6">
      <c r="F6960" s="33"/>
    </row>
    <row r="6961" spans="6:6">
      <c r="F6961" s="33"/>
    </row>
    <row r="6962" spans="6:6">
      <c r="F6962" s="33"/>
    </row>
    <row r="6963" spans="6:6">
      <c r="F6963" s="33"/>
    </row>
    <row r="6964" spans="6:6">
      <c r="F6964" s="33"/>
    </row>
    <row r="6965" spans="6:6">
      <c r="F6965" s="33"/>
    </row>
    <row r="6966" spans="6:6">
      <c r="F6966" s="33"/>
    </row>
    <row r="6967" spans="6:6">
      <c r="F6967" s="33"/>
    </row>
    <row r="6968" spans="6:6">
      <c r="F6968" s="33"/>
    </row>
    <row r="6969" spans="6:6">
      <c r="F6969" s="33"/>
    </row>
    <row r="6970" spans="6:6">
      <c r="F6970" s="33"/>
    </row>
    <row r="6971" spans="6:6">
      <c r="F6971" s="33"/>
    </row>
    <row r="6972" spans="6:6">
      <c r="F6972" s="33"/>
    </row>
    <row r="6973" spans="6:6">
      <c r="F6973" s="33"/>
    </row>
    <row r="6974" spans="6:6">
      <c r="F6974" s="33"/>
    </row>
    <row r="6975" spans="6:6">
      <c r="F6975" s="33"/>
    </row>
    <row r="6976" spans="6:6">
      <c r="F6976" s="33"/>
    </row>
    <row r="6977" spans="6:6">
      <c r="F6977" s="33"/>
    </row>
    <row r="6978" spans="6:6">
      <c r="F6978" s="33"/>
    </row>
    <row r="6979" spans="6:6">
      <c r="F6979" s="33"/>
    </row>
    <row r="6980" spans="6:6">
      <c r="F6980" s="33"/>
    </row>
    <row r="6981" spans="6:6">
      <c r="F6981" s="33"/>
    </row>
    <row r="6982" spans="6:6">
      <c r="F6982" s="33"/>
    </row>
    <row r="6983" spans="6:6">
      <c r="F6983" s="33"/>
    </row>
    <row r="6984" spans="6:6">
      <c r="F6984" s="33"/>
    </row>
    <row r="6985" spans="6:6">
      <c r="F6985" s="33"/>
    </row>
    <row r="6986" spans="6:6">
      <c r="F6986" s="33"/>
    </row>
    <row r="6987" spans="6:6">
      <c r="F6987" s="33"/>
    </row>
    <row r="6988" spans="6:6">
      <c r="F6988" s="33"/>
    </row>
    <row r="6989" spans="6:6">
      <c r="F6989" s="33"/>
    </row>
    <row r="6990" spans="6:6">
      <c r="F6990" s="33"/>
    </row>
    <row r="6991" spans="6:6">
      <c r="F6991" s="33"/>
    </row>
    <row r="6992" spans="6:6">
      <c r="F6992" s="33"/>
    </row>
    <row r="6993" spans="6:6">
      <c r="F6993" s="33"/>
    </row>
    <row r="6994" spans="6:6">
      <c r="F6994" s="33"/>
    </row>
    <row r="6995" spans="6:6">
      <c r="F6995" s="33"/>
    </row>
    <row r="6996" spans="6:6">
      <c r="F6996" s="33"/>
    </row>
    <row r="6997" spans="6:6">
      <c r="F6997" s="33"/>
    </row>
    <row r="6998" spans="6:6">
      <c r="F6998" s="33"/>
    </row>
    <row r="6999" spans="6:6">
      <c r="F6999" s="33"/>
    </row>
    <row r="7000" spans="6:6">
      <c r="F7000" s="33"/>
    </row>
    <row r="7001" spans="6:6">
      <c r="F7001" s="33"/>
    </row>
    <row r="7002" spans="6:6">
      <c r="F7002" s="33"/>
    </row>
    <row r="7003" spans="6:6">
      <c r="F7003" s="33"/>
    </row>
    <row r="7004" spans="6:6">
      <c r="F7004" s="33"/>
    </row>
    <row r="7005" spans="6:6">
      <c r="F7005" s="33"/>
    </row>
    <row r="7006" spans="6:6">
      <c r="F7006" s="33"/>
    </row>
    <row r="7007" spans="6:6">
      <c r="F7007" s="33"/>
    </row>
    <row r="7008" spans="6:6">
      <c r="F7008" s="33"/>
    </row>
    <row r="7009" spans="6:6">
      <c r="F7009" s="33"/>
    </row>
    <row r="7010" spans="6:6">
      <c r="F7010" s="33"/>
    </row>
    <row r="7011" spans="6:6">
      <c r="F7011" s="33"/>
    </row>
    <row r="7012" spans="6:6">
      <c r="F7012" s="33"/>
    </row>
    <row r="7013" spans="6:6">
      <c r="F7013" s="33"/>
    </row>
    <row r="7014" spans="6:6">
      <c r="F7014" s="33"/>
    </row>
    <row r="7015" spans="6:6">
      <c r="F7015" s="33"/>
    </row>
    <row r="7016" spans="6:6">
      <c r="F7016" s="33"/>
    </row>
    <row r="7017" spans="6:6">
      <c r="F7017" s="33"/>
    </row>
    <row r="7018" spans="6:6">
      <c r="F7018" s="33"/>
    </row>
    <row r="7019" spans="6:6">
      <c r="F7019" s="33"/>
    </row>
    <row r="7020" spans="6:6">
      <c r="F7020" s="33"/>
    </row>
    <row r="7021" spans="6:6">
      <c r="F7021" s="33"/>
    </row>
    <row r="7022" spans="6:6">
      <c r="F7022" s="33"/>
    </row>
    <row r="7023" spans="6:6">
      <c r="F7023" s="33"/>
    </row>
    <row r="7024" spans="6:6">
      <c r="F7024" s="33"/>
    </row>
    <row r="7025" spans="6:6">
      <c r="F7025" s="33"/>
    </row>
    <row r="7026" spans="6:6">
      <c r="F7026" s="33"/>
    </row>
    <row r="7027" spans="6:6">
      <c r="F7027" s="33"/>
    </row>
    <row r="7028" spans="6:6">
      <c r="F7028" s="33"/>
    </row>
    <row r="7029" spans="6:6">
      <c r="F7029" s="33"/>
    </row>
    <row r="7030" spans="6:6">
      <c r="F7030" s="33"/>
    </row>
    <row r="7031" spans="6:6">
      <c r="F7031" s="33"/>
    </row>
    <row r="7032" spans="6:6">
      <c r="F7032" s="33"/>
    </row>
    <row r="7033" spans="6:6">
      <c r="F7033" s="33"/>
    </row>
    <row r="7034" spans="6:6">
      <c r="F7034" s="33"/>
    </row>
    <row r="7035" spans="6:6">
      <c r="F7035" s="33"/>
    </row>
    <row r="7036" spans="6:6">
      <c r="F7036" s="33"/>
    </row>
    <row r="7037" spans="6:6">
      <c r="F7037" s="33"/>
    </row>
    <row r="7038" spans="6:6">
      <c r="F7038" s="33"/>
    </row>
    <row r="7039" spans="6:6">
      <c r="F7039" s="33"/>
    </row>
    <row r="7040" spans="6:6">
      <c r="F7040" s="33"/>
    </row>
    <row r="7041" spans="6:6">
      <c r="F7041" s="33"/>
    </row>
    <row r="7042" spans="6:6">
      <c r="F7042" s="33"/>
    </row>
    <row r="7043" spans="6:6">
      <c r="F7043" s="33"/>
    </row>
    <row r="7044" spans="6:6">
      <c r="F7044" s="33"/>
    </row>
    <row r="7045" spans="6:6">
      <c r="F7045" s="33"/>
    </row>
    <row r="7046" spans="6:6">
      <c r="F7046" s="33"/>
    </row>
    <row r="7047" spans="6:6">
      <c r="F7047" s="33"/>
    </row>
    <row r="7048" spans="6:6">
      <c r="F7048" s="33"/>
    </row>
    <row r="7049" spans="6:6">
      <c r="F7049" s="33"/>
    </row>
    <row r="7050" spans="6:6">
      <c r="F7050" s="33"/>
    </row>
    <row r="7051" spans="6:6">
      <c r="F7051" s="33"/>
    </row>
    <row r="7052" spans="6:6">
      <c r="F7052" s="33"/>
    </row>
    <row r="7053" spans="6:6">
      <c r="F7053" s="33"/>
    </row>
    <row r="7054" spans="6:6">
      <c r="F7054" s="33"/>
    </row>
    <row r="7055" spans="6:6">
      <c r="F7055" s="33"/>
    </row>
    <row r="7056" spans="6:6">
      <c r="F7056" s="33"/>
    </row>
    <row r="7057" spans="6:6">
      <c r="F7057" s="33"/>
    </row>
    <row r="7058" spans="6:6">
      <c r="F7058" s="33"/>
    </row>
    <row r="7059" spans="6:6">
      <c r="F7059" s="33"/>
    </row>
    <row r="7060" spans="6:6">
      <c r="F7060" s="33"/>
    </row>
    <row r="7061" spans="6:6">
      <c r="F7061" s="33"/>
    </row>
    <row r="7062" spans="6:6">
      <c r="F7062" s="33"/>
    </row>
    <row r="7063" spans="6:6">
      <c r="F7063" s="33"/>
    </row>
    <row r="7064" spans="6:6">
      <c r="F7064" s="33"/>
    </row>
    <row r="7065" spans="6:6">
      <c r="F7065" s="33"/>
    </row>
    <row r="7066" spans="6:6">
      <c r="F7066" s="33"/>
    </row>
    <row r="7067" spans="6:6">
      <c r="F7067" s="33"/>
    </row>
    <row r="7068" spans="6:6">
      <c r="F7068" s="33"/>
    </row>
    <row r="7069" spans="6:6">
      <c r="F7069" s="33"/>
    </row>
    <row r="7070" spans="6:6">
      <c r="F7070" s="33"/>
    </row>
    <row r="7071" spans="6:6">
      <c r="F7071" s="33"/>
    </row>
    <row r="7072" spans="6:6">
      <c r="F7072" s="33"/>
    </row>
    <row r="7073" spans="6:6">
      <c r="F7073" s="33"/>
    </row>
    <row r="7074" spans="6:6">
      <c r="F7074" s="33"/>
    </row>
    <row r="7075" spans="6:6">
      <c r="F7075" s="33"/>
    </row>
    <row r="7076" spans="6:6">
      <c r="F7076" s="33"/>
    </row>
    <row r="7077" spans="6:6">
      <c r="F7077" s="33"/>
    </row>
    <row r="7078" spans="6:6">
      <c r="F7078" s="33"/>
    </row>
    <row r="7079" spans="6:6">
      <c r="F7079" s="33"/>
    </row>
    <row r="7080" spans="6:6">
      <c r="F7080" s="33"/>
    </row>
    <row r="7081" spans="6:6">
      <c r="F7081" s="33"/>
    </row>
    <row r="7082" spans="6:6">
      <c r="F7082" s="33"/>
    </row>
    <row r="7083" spans="6:6">
      <c r="F7083" s="33"/>
    </row>
    <row r="7084" spans="6:6">
      <c r="F7084" s="33"/>
    </row>
    <row r="7085" spans="6:6">
      <c r="F7085" s="33"/>
    </row>
    <row r="7086" spans="6:6">
      <c r="F7086" s="33"/>
    </row>
    <row r="7087" spans="6:6">
      <c r="F7087" s="33"/>
    </row>
    <row r="7088" spans="6:6">
      <c r="F7088" s="33"/>
    </row>
    <row r="7089" spans="6:6">
      <c r="F7089" s="33"/>
    </row>
    <row r="7090" spans="6:6">
      <c r="F7090" s="33"/>
    </row>
    <row r="7091" spans="6:6">
      <c r="F7091" s="33"/>
    </row>
    <row r="7092" spans="6:6">
      <c r="F7092" s="33"/>
    </row>
    <row r="7093" spans="6:6">
      <c r="F7093" s="33"/>
    </row>
    <row r="7094" spans="6:6">
      <c r="F7094" s="33"/>
    </row>
    <row r="7095" spans="6:6">
      <c r="F7095" s="33"/>
    </row>
    <row r="7096" spans="6:6">
      <c r="F7096" s="33"/>
    </row>
    <row r="7097" spans="6:6">
      <c r="F7097" s="33"/>
    </row>
    <row r="7098" spans="6:6">
      <c r="F7098" s="33"/>
    </row>
    <row r="7099" spans="6:6">
      <c r="F7099" s="33"/>
    </row>
    <row r="7100" spans="6:6">
      <c r="F7100" s="33"/>
    </row>
    <row r="7101" spans="6:6">
      <c r="F7101" s="33"/>
    </row>
    <row r="7102" spans="6:6">
      <c r="F7102" s="33"/>
    </row>
    <row r="7103" spans="6:6">
      <c r="F7103" s="33"/>
    </row>
    <row r="7104" spans="6:6">
      <c r="F7104" s="33"/>
    </row>
    <row r="7105" spans="6:6">
      <c r="F7105" s="33"/>
    </row>
    <row r="7106" spans="6:6">
      <c r="F7106" s="33"/>
    </row>
    <row r="7107" spans="6:6">
      <c r="F7107" s="33"/>
    </row>
    <row r="7108" spans="6:6">
      <c r="F7108" s="33"/>
    </row>
    <row r="7109" spans="6:6">
      <c r="F7109" s="33"/>
    </row>
    <row r="7110" spans="6:6">
      <c r="F7110" s="33"/>
    </row>
    <row r="7111" spans="6:6">
      <c r="F7111" s="33"/>
    </row>
    <row r="7112" spans="6:6">
      <c r="F7112" s="33"/>
    </row>
    <row r="7113" spans="6:6">
      <c r="F7113" s="33"/>
    </row>
    <row r="7114" spans="6:6">
      <c r="F7114" s="33"/>
    </row>
    <row r="7115" spans="6:6">
      <c r="F7115" s="33"/>
    </row>
    <row r="7116" spans="6:6">
      <c r="F7116" s="33"/>
    </row>
    <row r="7117" spans="6:6">
      <c r="F7117" s="33"/>
    </row>
    <row r="7118" spans="6:6">
      <c r="F7118" s="33"/>
    </row>
    <row r="7119" spans="6:6">
      <c r="F7119" s="33"/>
    </row>
    <row r="7120" spans="6:6">
      <c r="F7120" s="33"/>
    </row>
    <row r="7121" spans="6:6">
      <c r="F7121" s="33"/>
    </row>
    <row r="7122" spans="6:6">
      <c r="F7122" s="33"/>
    </row>
    <row r="7123" spans="6:6">
      <c r="F7123" s="33"/>
    </row>
    <row r="7124" spans="6:6">
      <c r="F7124" s="33"/>
    </row>
    <row r="7125" spans="6:6">
      <c r="F7125" s="33"/>
    </row>
    <row r="7126" spans="6:6">
      <c r="F7126" s="33"/>
    </row>
    <row r="7127" spans="6:6">
      <c r="F7127" s="33"/>
    </row>
    <row r="7128" spans="6:6">
      <c r="F7128" s="33"/>
    </row>
    <row r="7129" spans="6:6">
      <c r="F7129" s="33"/>
    </row>
    <row r="7130" spans="6:6">
      <c r="F7130" s="33"/>
    </row>
    <row r="7131" spans="6:6">
      <c r="F7131" s="33"/>
    </row>
    <row r="7132" spans="6:6">
      <c r="F7132" s="33"/>
    </row>
    <row r="7133" spans="6:6">
      <c r="F7133" s="33"/>
    </row>
    <row r="7134" spans="6:6">
      <c r="F7134" s="33"/>
    </row>
    <row r="7135" spans="6:6">
      <c r="F7135" s="33"/>
    </row>
    <row r="7136" spans="6:6">
      <c r="F7136" s="33"/>
    </row>
    <row r="7137" spans="6:6">
      <c r="F7137" s="33"/>
    </row>
    <row r="7138" spans="6:6">
      <c r="F7138" s="33"/>
    </row>
    <row r="7139" spans="6:6">
      <c r="F7139" s="33"/>
    </row>
    <row r="7140" spans="6:6">
      <c r="F7140" s="33"/>
    </row>
    <row r="7141" spans="6:6">
      <c r="F7141" s="33"/>
    </row>
    <row r="7142" spans="6:6">
      <c r="F7142" s="33"/>
    </row>
    <row r="7143" spans="6:6">
      <c r="F7143" s="33"/>
    </row>
    <row r="7144" spans="6:6">
      <c r="F7144" s="33"/>
    </row>
    <row r="7145" spans="6:6">
      <c r="F7145" s="33"/>
    </row>
    <row r="7146" spans="6:6">
      <c r="F7146" s="33"/>
    </row>
    <row r="7147" spans="6:6">
      <c r="F7147" s="33"/>
    </row>
    <row r="7148" spans="6:6">
      <c r="F7148" s="33"/>
    </row>
    <row r="7149" spans="6:6">
      <c r="F7149" s="33"/>
    </row>
    <row r="7150" spans="6:6">
      <c r="F7150" s="33"/>
    </row>
    <row r="7151" spans="6:6">
      <c r="F7151" s="33"/>
    </row>
    <row r="7152" spans="6:6">
      <c r="F7152" s="33"/>
    </row>
    <row r="7153" spans="6:6">
      <c r="F7153" s="33"/>
    </row>
    <row r="7154" spans="6:6">
      <c r="F7154" s="33"/>
    </row>
    <row r="7155" spans="6:6">
      <c r="F7155" s="33"/>
    </row>
    <row r="7156" spans="6:6">
      <c r="F7156" s="33"/>
    </row>
    <row r="7157" spans="6:6">
      <c r="F7157" s="33"/>
    </row>
    <row r="7158" spans="6:6">
      <c r="F7158" s="33"/>
    </row>
    <row r="7159" spans="6:6">
      <c r="F7159" s="33"/>
    </row>
    <row r="7160" spans="6:6">
      <c r="F7160" s="33"/>
    </row>
    <row r="7161" spans="6:6">
      <c r="F7161" s="33"/>
    </row>
    <row r="7162" spans="6:6">
      <c r="F7162" s="33"/>
    </row>
    <row r="7163" spans="6:6">
      <c r="F7163" s="33"/>
    </row>
    <row r="7164" spans="6:6">
      <c r="F7164" s="33"/>
    </row>
    <row r="7165" spans="6:6">
      <c r="F7165" s="33"/>
    </row>
    <row r="7166" spans="6:6">
      <c r="F7166" s="33"/>
    </row>
    <row r="7167" spans="6:6">
      <c r="F7167" s="33"/>
    </row>
    <row r="7168" spans="6:6">
      <c r="F7168" s="33"/>
    </row>
    <row r="7169" spans="6:6">
      <c r="F7169" s="33"/>
    </row>
    <row r="7170" spans="6:6">
      <c r="F7170" s="33"/>
    </row>
    <row r="7171" spans="6:6">
      <c r="F7171" s="33"/>
    </row>
    <row r="7172" spans="6:6">
      <c r="F7172" s="33"/>
    </row>
    <row r="7173" spans="6:6">
      <c r="F7173" s="33"/>
    </row>
    <row r="7174" spans="6:6">
      <c r="F7174" s="33"/>
    </row>
    <row r="7175" spans="6:6">
      <c r="F7175" s="33"/>
    </row>
    <row r="7176" spans="6:6">
      <c r="F7176" s="33"/>
    </row>
    <row r="7177" spans="6:6">
      <c r="F7177" s="33"/>
    </row>
    <row r="7178" spans="6:6">
      <c r="F7178" s="33"/>
    </row>
    <row r="7179" spans="6:6">
      <c r="F7179" s="33"/>
    </row>
    <row r="7180" spans="6:6">
      <c r="F7180" s="33"/>
    </row>
    <row r="7181" spans="6:6">
      <c r="F7181" s="33"/>
    </row>
    <row r="7182" spans="6:6">
      <c r="F7182" s="33"/>
    </row>
    <row r="7183" spans="6:6">
      <c r="F7183" s="33"/>
    </row>
    <row r="7184" spans="6:6">
      <c r="F7184" s="33"/>
    </row>
    <row r="7185" spans="6:6">
      <c r="F7185" s="33"/>
    </row>
    <row r="7186" spans="6:6">
      <c r="F7186" s="33"/>
    </row>
    <row r="7187" spans="6:6">
      <c r="F7187" s="33"/>
    </row>
    <row r="7188" spans="6:6">
      <c r="F7188" s="33"/>
    </row>
    <row r="7189" spans="6:6">
      <c r="F7189" s="33"/>
    </row>
    <row r="7190" spans="6:6">
      <c r="F7190" s="33"/>
    </row>
    <row r="7191" spans="6:6">
      <c r="F7191" s="33"/>
    </row>
    <row r="7192" spans="6:6">
      <c r="F7192" s="33"/>
    </row>
    <row r="7193" spans="6:6">
      <c r="F7193" s="33"/>
    </row>
    <row r="7194" spans="6:6">
      <c r="F7194" s="33"/>
    </row>
    <row r="7195" spans="6:6">
      <c r="F7195" s="33"/>
    </row>
    <row r="7196" spans="6:6">
      <c r="F7196" s="33"/>
    </row>
    <row r="7197" spans="6:6">
      <c r="F7197" s="33"/>
    </row>
    <row r="7198" spans="6:6">
      <c r="F7198" s="33"/>
    </row>
    <row r="7199" spans="6:6">
      <c r="F7199" s="33"/>
    </row>
    <row r="7200" spans="6:6">
      <c r="F7200" s="33"/>
    </row>
    <row r="7201" spans="6:6">
      <c r="F7201" s="33"/>
    </row>
    <row r="7202" spans="6:6">
      <c r="F7202" s="33"/>
    </row>
    <row r="7203" spans="6:6">
      <c r="F7203" s="33"/>
    </row>
    <row r="7204" spans="6:6">
      <c r="F7204" s="33"/>
    </row>
    <row r="7205" spans="6:6">
      <c r="F7205" s="33"/>
    </row>
    <row r="7206" spans="6:6">
      <c r="F7206" s="33"/>
    </row>
    <row r="7207" spans="6:6">
      <c r="F7207" s="33"/>
    </row>
    <row r="7208" spans="6:6">
      <c r="F7208" s="33"/>
    </row>
    <row r="7209" spans="6:6">
      <c r="F7209" s="33"/>
    </row>
    <row r="7210" spans="6:6">
      <c r="F7210" s="33"/>
    </row>
    <row r="7211" spans="6:6">
      <c r="F7211" s="33"/>
    </row>
    <row r="7212" spans="6:6">
      <c r="F7212" s="33"/>
    </row>
    <row r="7213" spans="6:6">
      <c r="F7213" s="33"/>
    </row>
    <row r="7214" spans="6:6">
      <c r="F7214" s="33"/>
    </row>
    <row r="7215" spans="6:6">
      <c r="F7215" s="33"/>
    </row>
    <row r="7216" spans="6:6">
      <c r="F7216" s="33"/>
    </row>
    <row r="7217" spans="6:6">
      <c r="F7217" s="33"/>
    </row>
    <row r="7218" spans="6:6">
      <c r="F7218" s="33"/>
    </row>
    <row r="7219" spans="6:6">
      <c r="F7219" s="33"/>
    </row>
    <row r="7220" spans="6:6">
      <c r="F7220" s="33"/>
    </row>
    <row r="7221" spans="6:6">
      <c r="F7221" s="33"/>
    </row>
    <row r="7222" spans="6:6">
      <c r="F7222" s="33"/>
    </row>
    <row r="7223" spans="6:6">
      <c r="F7223" s="33"/>
    </row>
    <row r="7224" spans="6:6">
      <c r="F7224" s="33"/>
    </row>
    <row r="7225" spans="6:6">
      <c r="F7225" s="33"/>
    </row>
    <row r="7226" spans="6:6">
      <c r="F7226" s="33"/>
    </row>
    <row r="7227" spans="6:6">
      <c r="F7227" s="33"/>
    </row>
    <row r="7228" spans="6:6">
      <c r="F7228" s="33"/>
    </row>
    <row r="7229" spans="6:6">
      <c r="F7229" s="33"/>
    </row>
    <row r="7230" spans="6:6">
      <c r="F7230" s="33"/>
    </row>
    <row r="7231" spans="6:6">
      <c r="F7231" s="33"/>
    </row>
    <row r="7232" spans="6:6">
      <c r="F7232" s="33"/>
    </row>
    <row r="7233" spans="6:6">
      <c r="F7233" s="33"/>
    </row>
    <row r="7234" spans="6:6">
      <c r="F7234" s="33"/>
    </row>
    <row r="7235" spans="6:6">
      <c r="F7235" s="33"/>
    </row>
    <row r="7236" spans="6:6">
      <c r="F7236" s="33"/>
    </row>
    <row r="7237" spans="6:6">
      <c r="F7237" s="33"/>
    </row>
    <row r="7238" spans="6:6">
      <c r="F7238" s="33"/>
    </row>
    <row r="7239" spans="6:6">
      <c r="F7239" s="33"/>
    </row>
    <row r="7240" spans="6:6">
      <c r="F7240" s="33"/>
    </row>
    <row r="7241" spans="6:6">
      <c r="F7241" s="33"/>
    </row>
    <row r="7242" spans="6:6">
      <c r="F7242" s="33"/>
    </row>
    <row r="7243" spans="6:6">
      <c r="F7243" s="33"/>
    </row>
    <row r="7244" spans="6:6">
      <c r="F7244" s="33"/>
    </row>
    <row r="7245" spans="6:6">
      <c r="F7245" s="33"/>
    </row>
    <row r="7246" spans="6:6">
      <c r="F7246" s="33"/>
    </row>
    <row r="7247" spans="6:6">
      <c r="F7247" s="33"/>
    </row>
    <row r="7248" spans="6:6">
      <c r="F7248" s="33"/>
    </row>
    <row r="7249" spans="6:6">
      <c r="F7249" s="33"/>
    </row>
    <row r="7250" spans="6:6">
      <c r="F7250" s="33"/>
    </row>
    <row r="7251" spans="6:6">
      <c r="F7251" s="33"/>
    </row>
    <row r="7252" spans="6:6">
      <c r="F7252" s="33"/>
    </row>
    <row r="7253" spans="6:6">
      <c r="F7253" s="33"/>
    </row>
    <row r="7254" spans="6:6">
      <c r="F7254" s="33"/>
    </row>
    <row r="7255" spans="6:6">
      <c r="F7255" s="33"/>
    </row>
    <row r="7256" spans="6:6">
      <c r="F7256" s="33"/>
    </row>
    <row r="7257" spans="6:6">
      <c r="F7257" s="33"/>
    </row>
    <row r="7258" spans="6:6">
      <c r="F7258" s="33"/>
    </row>
    <row r="7259" spans="6:6">
      <c r="F7259" s="33"/>
    </row>
    <row r="7260" spans="6:6">
      <c r="F7260" s="33"/>
    </row>
    <row r="7261" spans="6:6">
      <c r="F7261" s="33"/>
    </row>
    <row r="7262" spans="6:6">
      <c r="F7262" s="33"/>
    </row>
    <row r="7263" spans="6:6">
      <c r="F7263" s="33"/>
    </row>
    <row r="7264" spans="6:6">
      <c r="F7264" s="33"/>
    </row>
    <row r="7265" spans="6:6">
      <c r="F7265" s="33"/>
    </row>
    <row r="7266" spans="6:6">
      <c r="F7266" s="33"/>
    </row>
    <row r="7267" spans="6:6">
      <c r="F7267" s="33"/>
    </row>
    <row r="7268" spans="6:6">
      <c r="F7268" s="33"/>
    </row>
    <row r="7269" spans="6:6">
      <c r="F7269" s="33"/>
    </row>
    <row r="7270" spans="6:6">
      <c r="F7270" s="33"/>
    </row>
    <row r="7271" spans="6:6">
      <c r="F7271" s="33"/>
    </row>
    <row r="7272" spans="6:6">
      <c r="F7272" s="33"/>
    </row>
    <row r="7273" spans="6:6">
      <c r="F7273" s="33"/>
    </row>
    <row r="7274" spans="6:6">
      <c r="F7274" s="33"/>
    </row>
    <row r="7275" spans="6:6">
      <c r="F7275" s="33"/>
    </row>
    <row r="7276" spans="6:6">
      <c r="F7276" s="33"/>
    </row>
    <row r="7277" spans="6:6">
      <c r="F7277" s="33"/>
    </row>
    <row r="7278" spans="6:6">
      <c r="F7278" s="33"/>
    </row>
    <row r="7279" spans="6:6">
      <c r="F7279" s="33"/>
    </row>
    <row r="7280" spans="6:6">
      <c r="F7280" s="33"/>
    </row>
    <row r="7281" spans="6:6">
      <c r="F7281" s="33"/>
    </row>
    <row r="7282" spans="6:6">
      <c r="F7282" s="33"/>
    </row>
    <row r="7283" spans="6:6">
      <c r="F7283" s="33"/>
    </row>
    <row r="7284" spans="6:6">
      <c r="F7284" s="33"/>
    </row>
    <row r="7285" spans="6:6">
      <c r="F7285" s="33"/>
    </row>
    <row r="7286" spans="6:6">
      <c r="F7286" s="33"/>
    </row>
    <row r="7287" spans="6:6">
      <c r="F7287" s="33"/>
    </row>
    <row r="7288" spans="6:6">
      <c r="F7288" s="33"/>
    </row>
    <row r="7289" spans="6:6">
      <c r="F7289" s="33"/>
    </row>
    <row r="7290" spans="6:6">
      <c r="F7290" s="33"/>
    </row>
    <row r="7291" spans="6:6">
      <c r="F7291" s="33"/>
    </row>
    <row r="7292" spans="6:6">
      <c r="F7292" s="33"/>
    </row>
    <row r="7293" spans="6:6">
      <c r="F7293" s="33"/>
    </row>
    <row r="7294" spans="6:6">
      <c r="F7294" s="33"/>
    </row>
    <row r="7295" spans="6:6">
      <c r="F7295" s="33"/>
    </row>
    <row r="7296" spans="6:6">
      <c r="F7296" s="33"/>
    </row>
    <row r="7297" spans="6:6">
      <c r="F7297" s="33"/>
    </row>
    <row r="7298" spans="6:6">
      <c r="F7298" s="33"/>
    </row>
    <row r="7299" spans="6:6">
      <c r="F7299" s="33"/>
    </row>
    <row r="7300" spans="6:6">
      <c r="F7300" s="33"/>
    </row>
    <row r="7301" spans="6:6">
      <c r="F7301" s="33"/>
    </row>
    <row r="7302" spans="6:6">
      <c r="F7302" s="33"/>
    </row>
    <row r="7303" spans="6:6">
      <c r="F7303" s="33"/>
    </row>
    <row r="7304" spans="6:6">
      <c r="F7304" s="33"/>
    </row>
    <row r="7305" spans="6:6">
      <c r="F7305" s="33"/>
    </row>
    <row r="7306" spans="6:6">
      <c r="F7306" s="33"/>
    </row>
    <row r="7307" spans="6:6">
      <c r="F7307" s="33"/>
    </row>
    <row r="7308" spans="6:6">
      <c r="F7308" s="33"/>
    </row>
    <row r="7309" spans="6:6">
      <c r="F7309" s="33"/>
    </row>
    <row r="7310" spans="6:6">
      <c r="F7310" s="33"/>
    </row>
    <row r="7311" spans="6:6">
      <c r="F7311" s="33"/>
    </row>
    <row r="7312" spans="6:6">
      <c r="F7312" s="33"/>
    </row>
    <row r="7313" spans="6:6">
      <c r="F7313" s="33"/>
    </row>
    <row r="7314" spans="6:6">
      <c r="F7314" s="33"/>
    </row>
    <row r="7315" spans="6:6">
      <c r="F7315" s="33"/>
    </row>
    <row r="7316" spans="6:6">
      <c r="F7316" s="33"/>
    </row>
    <row r="7317" spans="6:6">
      <c r="F7317" s="33"/>
    </row>
    <row r="7318" spans="6:6">
      <c r="F7318" s="33"/>
    </row>
    <row r="7319" spans="6:6">
      <c r="F7319" s="33"/>
    </row>
    <row r="7320" spans="6:6">
      <c r="F7320" s="33"/>
    </row>
    <row r="7321" spans="6:6">
      <c r="F7321" s="33"/>
    </row>
    <row r="7322" spans="6:6">
      <c r="F7322" s="33"/>
    </row>
    <row r="7323" spans="6:6">
      <c r="F7323" s="33"/>
    </row>
    <row r="7324" spans="6:6">
      <c r="F7324" s="33"/>
    </row>
    <row r="7325" spans="6:6">
      <c r="F7325" s="33"/>
    </row>
    <row r="7326" spans="6:6">
      <c r="F7326" s="33"/>
    </row>
    <row r="7327" spans="6:6">
      <c r="F7327" s="33"/>
    </row>
    <row r="7328" spans="6:6">
      <c r="F7328" s="33"/>
    </row>
    <row r="7329" spans="6:6">
      <c r="F7329" s="33"/>
    </row>
    <row r="7330" spans="6:6">
      <c r="F7330" s="33"/>
    </row>
    <row r="7331" spans="6:6">
      <c r="F7331" s="33"/>
    </row>
    <row r="7332" spans="6:6">
      <c r="F7332" s="33"/>
    </row>
    <row r="7333" spans="6:6">
      <c r="F7333" s="33"/>
    </row>
    <row r="7334" spans="6:6">
      <c r="F7334" s="33"/>
    </row>
    <row r="7335" spans="6:6">
      <c r="F7335" s="33"/>
    </row>
    <row r="7336" spans="6:6">
      <c r="F7336" s="33"/>
    </row>
    <row r="7337" spans="6:6">
      <c r="F7337" s="33"/>
    </row>
    <row r="7338" spans="6:6">
      <c r="F7338" s="33"/>
    </row>
    <row r="7339" spans="6:6">
      <c r="F7339" s="33"/>
    </row>
    <row r="7340" spans="6:6">
      <c r="F7340" s="33"/>
    </row>
    <row r="7341" spans="6:6">
      <c r="F7341" s="33"/>
    </row>
    <row r="7342" spans="6:6">
      <c r="F7342" s="33"/>
    </row>
    <row r="7343" spans="6:6">
      <c r="F7343" s="33"/>
    </row>
    <row r="7344" spans="6:6">
      <c r="F7344" s="33"/>
    </row>
    <row r="7345" spans="6:6">
      <c r="F7345" s="33"/>
    </row>
    <row r="7346" spans="6:6">
      <c r="F7346" s="33"/>
    </row>
    <row r="7347" spans="6:6">
      <c r="F7347" s="33"/>
    </row>
    <row r="7348" spans="6:6">
      <c r="F7348" s="33"/>
    </row>
    <row r="7349" spans="6:6">
      <c r="F7349" s="33"/>
    </row>
    <row r="7350" spans="6:6">
      <c r="F7350" s="33"/>
    </row>
    <row r="7351" spans="6:6">
      <c r="F7351" s="33"/>
    </row>
    <row r="7352" spans="6:6">
      <c r="F7352" s="33"/>
    </row>
    <row r="7353" spans="6:6">
      <c r="F7353" s="33"/>
    </row>
    <row r="7354" spans="6:6">
      <c r="F7354" s="33"/>
    </row>
    <row r="7355" spans="6:6">
      <c r="F7355" s="33"/>
    </row>
    <row r="7356" spans="6:6">
      <c r="F7356" s="33"/>
    </row>
    <row r="7357" spans="6:6">
      <c r="F7357" s="33"/>
    </row>
    <row r="7358" spans="6:6">
      <c r="F7358" s="33"/>
    </row>
    <row r="7359" spans="6:6">
      <c r="F7359" s="33"/>
    </row>
    <row r="7360" spans="6:6">
      <c r="F7360" s="33"/>
    </row>
    <row r="7361" spans="6:6">
      <c r="F7361" s="33"/>
    </row>
    <row r="7362" spans="6:6">
      <c r="F7362" s="33"/>
    </row>
    <row r="7363" spans="6:6">
      <c r="F7363" s="33"/>
    </row>
    <row r="7364" spans="6:6">
      <c r="F7364" s="33"/>
    </row>
    <row r="7365" spans="6:6">
      <c r="F7365" s="33"/>
    </row>
    <row r="7366" spans="6:6">
      <c r="F7366" s="33"/>
    </row>
    <row r="7367" spans="6:6">
      <c r="F7367" s="33"/>
    </row>
    <row r="7368" spans="6:6">
      <c r="F7368" s="33"/>
    </row>
    <row r="7369" spans="6:6">
      <c r="F7369" s="33"/>
    </row>
    <row r="7370" spans="6:6">
      <c r="F7370" s="33"/>
    </row>
    <row r="7371" spans="6:6">
      <c r="F7371" s="33"/>
    </row>
    <row r="7372" spans="6:6">
      <c r="F7372" s="33"/>
    </row>
    <row r="7373" spans="6:6">
      <c r="F7373" s="33"/>
    </row>
    <row r="7374" spans="6:6">
      <c r="F7374" s="33"/>
    </row>
    <row r="7375" spans="6:6">
      <c r="F7375" s="33"/>
    </row>
    <row r="7376" spans="6:6">
      <c r="F7376" s="33"/>
    </row>
    <row r="7377" spans="6:6">
      <c r="F7377" s="33"/>
    </row>
    <row r="7378" spans="6:6">
      <c r="F7378" s="33"/>
    </row>
    <row r="7379" spans="6:6">
      <c r="F7379" s="33"/>
    </row>
    <row r="7380" spans="6:6">
      <c r="F7380" s="33"/>
    </row>
    <row r="7381" spans="6:6">
      <c r="F7381" s="33"/>
    </row>
    <row r="7382" spans="6:6">
      <c r="F7382" s="33"/>
    </row>
    <row r="7383" spans="6:6">
      <c r="F7383" s="33"/>
    </row>
    <row r="7384" spans="6:6">
      <c r="F7384" s="33"/>
    </row>
    <row r="7385" spans="6:6">
      <c r="F7385" s="33"/>
    </row>
    <row r="7386" spans="6:6">
      <c r="F7386" s="33"/>
    </row>
    <row r="7387" spans="6:6">
      <c r="F7387" s="33"/>
    </row>
    <row r="7388" spans="6:6">
      <c r="F7388" s="33"/>
    </row>
    <row r="7389" spans="6:6">
      <c r="F7389" s="33"/>
    </row>
    <row r="7390" spans="6:6">
      <c r="F7390" s="33"/>
    </row>
    <row r="7391" spans="6:6">
      <c r="F7391" s="33"/>
    </row>
    <row r="7392" spans="6:6">
      <c r="F7392" s="33"/>
    </row>
    <row r="7393" spans="6:6">
      <c r="F7393" s="33"/>
    </row>
    <row r="7394" spans="6:6">
      <c r="F7394" s="33"/>
    </row>
    <row r="7395" spans="6:6">
      <c r="F7395" s="33"/>
    </row>
    <row r="7396" spans="6:6">
      <c r="F7396" s="33"/>
    </row>
    <row r="7397" spans="6:6">
      <c r="F7397" s="33"/>
    </row>
    <row r="7398" spans="6:6">
      <c r="F7398" s="33"/>
    </row>
    <row r="7399" spans="6:6">
      <c r="F7399" s="33"/>
    </row>
    <row r="7400" spans="6:6">
      <c r="F7400" s="33"/>
    </row>
    <row r="7401" spans="6:6">
      <c r="F7401" s="33"/>
    </row>
    <row r="7402" spans="6:6">
      <c r="F7402" s="33"/>
    </row>
    <row r="7403" spans="6:6">
      <c r="F7403" s="33"/>
    </row>
    <row r="7404" spans="6:6">
      <c r="F7404" s="33"/>
    </row>
    <row r="7405" spans="6:6">
      <c r="F7405" s="33"/>
    </row>
    <row r="7406" spans="6:6">
      <c r="F7406" s="33"/>
    </row>
    <row r="7407" spans="6:6">
      <c r="F7407" s="33"/>
    </row>
    <row r="7408" spans="6:6">
      <c r="F7408" s="33"/>
    </row>
    <row r="7409" spans="6:6">
      <c r="F7409" s="33"/>
    </row>
    <row r="7410" spans="6:6">
      <c r="F7410" s="33"/>
    </row>
    <row r="7411" spans="6:6">
      <c r="F7411" s="33"/>
    </row>
    <row r="7412" spans="6:6">
      <c r="F7412" s="33"/>
    </row>
    <row r="7413" spans="6:6">
      <c r="F7413" s="33"/>
    </row>
    <row r="7414" spans="6:6">
      <c r="F7414" s="33"/>
    </row>
    <row r="7415" spans="6:6">
      <c r="F7415" s="33"/>
    </row>
    <row r="7416" spans="6:6">
      <c r="F7416" s="33"/>
    </row>
    <row r="7417" spans="6:6">
      <c r="F7417" s="33"/>
    </row>
    <row r="7418" spans="6:6">
      <c r="F7418" s="33"/>
    </row>
    <row r="7419" spans="6:6">
      <c r="F7419" s="33"/>
    </row>
    <row r="7420" spans="6:6">
      <c r="F7420" s="33"/>
    </row>
    <row r="7421" spans="6:6">
      <c r="F7421" s="33"/>
    </row>
    <row r="7422" spans="6:6">
      <c r="F7422" s="33"/>
    </row>
    <row r="7423" spans="6:6">
      <c r="F7423" s="33"/>
    </row>
    <row r="7424" spans="6:6">
      <c r="F7424" s="33"/>
    </row>
    <row r="7425" spans="6:6">
      <c r="F7425" s="33"/>
    </row>
    <row r="7426" spans="6:6">
      <c r="F7426" s="33"/>
    </row>
    <row r="7427" spans="6:6">
      <c r="F7427" s="33"/>
    </row>
    <row r="7428" spans="6:6">
      <c r="F7428" s="33"/>
    </row>
    <row r="7429" spans="6:6">
      <c r="F7429" s="33"/>
    </row>
    <row r="7430" spans="6:6">
      <c r="F7430" s="33"/>
    </row>
    <row r="7431" spans="6:6">
      <c r="F7431" s="33"/>
    </row>
    <row r="7432" spans="6:6">
      <c r="F7432" s="33"/>
    </row>
    <row r="7433" spans="6:6">
      <c r="F7433" s="33"/>
    </row>
    <row r="7434" spans="6:6">
      <c r="F7434" s="33"/>
    </row>
    <row r="7435" spans="6:6">
      <c r="F7435" s="33"/>
    </row>
    <row r="7436" spans="6:6">
      <c r="F7436" s="33"/>
    </row>
    <row r="7437" spans="6:6">
      <c r="F7437" s="33"/>
    </row>
    <row r="7438" spans="6:6">
      <c r="F7438" s="33"/>
    </row>
    <row r="7439" spans="6:6">
      <c r="F7439" s="33"/>
    </row>
    <row r="7440" spans="6:6">
      <c r="F7440" s="33"/>
    </row>
    <row r="7441" spans="6:6">
      <c r="F7441" s="33"/>
    </row>
    <row r="7442" spans="6:6">
      <c r="F7442" s="33"/>
    </row>
    <row r="7443" spans="6:6">
      <c r="F7443" s="33"/>
    </row>
    <row r="7444" spans="6:6">
      <c r="F7444" s="33"/>
    </row>
    <row r="7445" spans="6:6">
      <c r="F7445" s="33"/>
    </row>
    <row r="7446" spans="6:6">
      <c r="F7446" s="33"/>
    </row>
    <row r="7447" spans="6:6">
      <c r="F7447" s="33"/>
    </row>
    <row r="7448" spans="6:6">
      <c r="F7448" s="33"/>
    </row>
    <row r="7449" spans="6:6">
      <c r="F7449" s="33"/>
    </row>
    <row r="7450" spans="6:6">
      <c r="F7450" s="33"/>
    </row>
    <row r="7451" spans="6:6">
      <c r="F7451" s="33"/>
    </row>
    <row r="7452" spans="6:6">
      <c r="F7452" s="33"/>
    </row>
    <row r="7453" spans="6:6">
      <c r="F7453" s="33"/>
    </row>
    <row r="7454" spans="6:6">
      <c r="F7454" s="33"/>
    </row>
    <row r="7455" spans="6:6">
      <c r="F7455" s="33"/>
    </row>
    <row r="7456" spans="6:6">
      <c r="F7456" s="33"/>
    </row>
    <row r="7457" spans="6:6">
      <c r="F7457" s="33"/>
    </row>
    <row r="7458" spans="6:6">
      <c r="F7458" s="33"/>
    </row>
    <row r="7459" spans="6:6">
      <c r="F7459" s="33"/>
    </row>
    <row r="7460" spans="6:6">
      <c r="F7460" s="33"/>
    </row>
    <row r="7461" spans="6:6">
      <c r="F7461" s="33"/>
    </row>
    <row r="7462" spans="6:6">
      <c r="F7462" s="33"/>
    </row>
    <row r="7463" spans="6:6">
      <c r="F7463" s="33"/>
    </row>
    <row r="7464" spans="6:6">
      <c r="F7464" s="33"/>
    </row>
    <row r="7465" spans="6:6">
      <c r="F7465" s="33"/>
    </row>
    <row r="7466" spans="6:6">
      <c r="F7466" s="33"/>
    </row>
    <row r="7467" spans="6:6">
      <c r="F7467" s="33"/>
    </row>
    <row r="7468" spans="6:6">
      <c r="F7468" s="33"/>
    </row>
    <row r="7469" spans="6:6">
      <c r="F7469" s="33"/>
    </row>
    <row r="7470" spans="6:6">
      <c r="F7470" s="33"/>
    </row>
    <row r="7471" spans="6:6">
      <c r="F7471" s="33"/>
    </row>
    <row r="7472" spans="6:6">
      <c r="F7472" s="33"/>
    </row>
    <row r="7473" spans="6:6">
      <c r="F7473" s="33"/>
    </row>
    <row r="7474" spans="6:6">
      <c r="F7474" s="33"/>
    </row>
    <row r="7475" spans="6:6">
      <c r="F7475" s="33"/>
    </row>
    <row r="7476" spans="6:6">
      <c r="F7476" s="33"/>
    </row>
    <row r="7477" spans="6:6">
      <c r="F7477" s="33"/>
    </row>
    <row r="7478" spans="6:6">
      <c r="F7478" s="33"/>
    </row>
    <row r="7479" spans="6:6">
      <c r="F7479" s="33"/>
    </row>
    <row r="7480" spans="6:6">
      <c r="F7480" s="33"/>
    </row>
    <row r="7481" spans="6:6">
      <c r="F7481" s="33"/>
    </row>
    <row r="7482" spans="6:6">
      <c r="F7482" s="33"/>
    </row>
    <row r="7483" spans="6:6">
      <c r="F7483" s="33"/>
    </row>
    <row r="7484" spans="6:6">
      <c r="F7484" s="33"/>
    </row>
    <row r="7485" spans="6:6">
      <c r="F7485" s="33"/>
    </row>
    <row r="7486" spans="6:6">
      <c r="F7486" s="33"/>
    </row>
    <row r="7487" spans="6:6">
      <c r="F7487" s="33"/>
    </row>
    <row r="7488" spans="6:6">
      <c r="F7488" s="33"/>
    </row>
    <row r="7489" spans="6:6">
      <c r="F7489" s="33"/>
    </row>
    <row r="7490" spans="6:6">
      <c r="F7490" s="33"/>
    </row>
    <row r="7491" spans="6:6">
      <c r="F7491" s="33"/>
    </row>
    <row r="7492" spans="6:6">
      <c r="F7492" s="33"/>
    </row>
    <row r="7493" spans="6:6">
      <c r="F7493" s="33"/>
    </row>
    <row r="7494" spans="6:6">
      <c r="F7494" s="33"/>
    </row>
    <row r="7495" spans="6:6">
      <c r="F7495" s="33"/>
    </row>
    <row r="7496" spans="6:6">
      <c r="F7496" s="33"/>
    </row>
    <row r="7497" spans="6:6">
      <c r="F7497" s="33"/>
    </row>
    <row r="7498" spans="6:6">
      <c r="F7498" s="33"/>
    </row>
    <row r="7499" spans="6:6">
      <c r="F7499" s="33"/>
    </row>
    <row r="7500" spans="6:6">
      <c r="F7500" s="33"/>
    </row>
    <row r="7501" spans="6:6">
      <c r="F7501" s="33"/>
    </row>
    <row r="7502" spans="6:6">
      <c r="F7502" s="33"/>
    </row>
    <row r="7503" spans="6:6">
      <c r="F7503" s="33"/>
    </row>
    <row r="7504" spans="6:6">
      <c r="F7504" s="33"/>
    </row>
    <row r="7505" spans="6:6">
      <c r="F7505" s="33"/>
    </row>
    <row r="7506" spans="6:6">
      <c r="F7506" s="33"/>
    </row>
    <row r="7507" spans="6:6">
      <c r="F7507" s="33"/>
    </row>
    <row r="7508" spans="6:6">
      <c r="F7508" s="33"/>
    </row>
    <row r="7509" spans="6:6">
      <c r="F7509" s="33"/>
    </row>
    <row r="7510" spans="6:6">
      <c r="F7510" s="33"/>
    </row>
    <row r="7511" spans="6:6">
      <c r="F7511" s="33"/>
    </row>
    <row r="7512" spans="6:6">
      <c r="F7512" s="33"/>
    </row>
    <row r="7513" spans="6:6">
      <c r="F7513" s="33"/>
    </row>
    <row r="7514" spans="6:6">
      <c r="F7514" s="33"/>
    </row>
    <row r="7515" spans="6:6">
      <c r="F7515" s="33"/>
    </row>
    <row r="7516" spans="6:6">
      <c r="F7516" s="33"/>
    </row>
    <row r="7517" spans="6:6">
      <c r="F7517" s="33"/>
    </row>
    <row r="7518" spans="6:6">
      <c r="F7518" s="33"/>
    </row>
    <row r="7519" spans="6:6">
      <c r="F7519" s="33"/>
    </row>
    <row r="7520" spans="6:6">
      <c r="F7520" s="33"/>
    </row>
    <row r="7521" spans="6:6">
      <c r="F7521" s="33"/>
    </row>
    <row r="7522" spans="6:6">
      <c r="F7522" s="33"/>
    </row>
    <row r="7523" spans="6:6">
      <c r="F7523" s="33"/>
    </row>
    <row r="7524" spans="6:6">
      <c r="F7524" s="33"/>
    </row>
    <row r="7525" spans="6:6">
      <c r="F7525" s="33"/>
    </row>
    <row r="7526" spans="6:6">
      <c r="F7526" s="33"/>
    </row>
    <row r="7527" spans="6:6">
      <c r="F7527" s="33"/>
    </row>
    <row r="7528" spans="6:6">
      <c r="F7528" s="33"/>
    </row>
    <row r="7529" spans="6:6">
      <c r="F7529" s="33"/>
    </row>
    <row r="7530" spans="6:6">
      <c r="F7530" s="33"/>
    </row>
    <row r="7531" spans="6:6">
      <c r="F7531" s="33"/>
    </row>
    <row r="7532" spans="6:6">
      <c r="F7532" s="33"/>
    </row>
    <row r="7533" spans="6:6">
      <c r="F7533" s="33"/>
    </row>
    <row r="7534" spans="6:6">
      <c r="F7534" s="33"/>
    </row>
    <row r="7535" spans="6:6">
      <c r="F7535" s="33"/>
    </row>
    <row r="7536" spans="6:6">
      <c r="F7536" s="33"/>
    </row>
    <row r="7537" spans="6:6">
      <c r="F7537" s="33"/>
    </row>
    <row r="7538" spans="6:6">
      <c r="F7538" s="33"/>
    </row>
    <row r="7539" spans="6:6">
      <c r="F7539" s="33"/>
    </row>
    <row r="7540" spans="6:6">
      <c r="F7540" s="33"/>
    </row>
    <row r="7541" spans="6:6">
      <c r="F7541" s="33"/>
    </row>
    <row r="7542" spans="6:6">
      <c r="F7542" s="33"/>
    </row>
    <row r="7543" spans="6:6">
      <c r="F7543" s="33"/>
    </row>
    <row r="7544" spans="6:6">
      <c r="F7544" s="33"/>
    </row>
    <row r="7545" spans="6:6">
      <c r="F7545" s="33"/>
    </row>
    <row r="7546" spans="6:6">
      <c r="F7546" s="33"/>
    </row>
    <row r="7547" spans="6:6">
      <c r="F7547" s="33"/>
    </row>
    <row r="7548" spans="6:6">
      <c r="F7548" s="33"/>
    </row>
    <row r="7549" spans="6:6">
      <c r="F7549" s="33"/>
    </row>
    <row r="7550" spans="6:6">
      <c r="F7550" s="33"/>
    </row>
    <row r="7551" spans="6:6">
      <c r="F7551" s="33"/>
    </row>
    <row r="7552" spans="6:6">
      <c r="F7552" s="33"/>
    </row>
    <row r="7553" spans="6:6">
      <c r="F7553" s="33"/>
    </row>
    <row r="7554" spans="6:6">
      <c r="F7554" s="33"/>
    </row>
    <row r="7555" spans="6:6">
      <c r="F7555" s="33"/>
    </row>
    <row r="7556" spans="6:6">
      <c r="F7556" s="33"/>
    </row>
    <row r="7557" spans="6:6">
      <c r="F7557" s="33"/>
    </row>
    <row r="7558" spans="6:6">
      <c r="F7558" s="33"/>
    </row>
    <row r="7559" spans="6:6">
      <c r="F7559" s="33"/>
    </row>
    <row r="7560" spans="6:6">
      <c r="F7560" s="33"/>
    </row>
    <row r="7561" spans="6:6">
      <c r="F7561" s="33"/>
    </row>
    <row r="7562" spans="6:6">
      <c r="F7562" s="33"/>
    </row>
    <row r="7563" spans="6:6">
      <c r="F7563" s="33"/>
    </row>
    <row r="7564" spans="6:6">
      <c r="F7564" s="33"/>
    </row>
    <row r="7565" spans="6:6">
      <c r="F7565" s="33"/>
    </row>
    <row r="7566" spans="6:6">
      <c r="F7566" s="33"/>
    </row>
    <row r="7567" spans="6:6">
      <c r="F7567" s="33"/>
    </row>
    <row r="7568" spans="6:6">
      <c r="F7568" s="33"/>
    </row>
    <row r="7569" spans="6:6">
      <c r="F7569" s="33"/>
    </row>
    <row r="7570" spans="6:6">
      <c r="F7570" s="33"/>
    </row>
    <row r="7571" spans="6:6">
      <c r="F7571" s="33"/>
    </row>
    <row r="7572" spans="6:6">
      <c r="F7572" s="33"/>
    </row>
    <row r="7573" spans="6:6">
      <c r="F7573" s="33"/>
    </row>
    <row r="7574" spans="6:6">
      <c r="F7574" s="33"/>
    </row>
    <row r="7575" spans="6:6">
      <c r="F7575" s="33"/>
    </row>
    <row r="7576" spans="6:6">
      <c r="F7576" s="33"/>
    </row>
    <row r="7577" spans="6:6">
      <c r="F7577" s="33"/>
    </row>
    <row r="7578" spans="6:6">
      <c r="F7578" s="33"/>
    </row>
    <row r="7579" spans="6:6">
      <c r="F7579" s="33"/>
    </row>
    <row r="7580" spans="6:6">
      <c r="F7580" s="33"/>
    </row>
    <row r="7581" spans="6:6">
      <c r="F7581" s="33"/>
    </row>
    <row r="7582" spans="6:6">
      <c r="F7582" s="33"/>
    </row>
    <row r="7583" spans="6:6">
      <c r="F7583" s="33"/>
    </row>
    <row r="7584" spans="6:6">
      <c r="F7584" s="33"/>
    </row>
    <row r="7585" spans="6:6">
      <c r="F7585" s="33"/>
    </row>
    <row r="7586" spans="6:6">
      <c r="F7586" s="33"/>
    </row>
    <row r="7587" spans="6:6">
      <c r="F7587" s="33"/>
    </row>
    <row r="7588" spans="6:6">
      <c r="F7588" s="33"/>
    </row>
    <row r="7589" spans="6:6">
      <c r="F7589" s="33"/>
    </row>
    <row r="7590" spans="6:6">
      <c r="F7590" s="33"/>
    </row>
    <row r="7591" spans="6:6">
      <c r="F7591" s="33"/>
    </row>
    <row r="7592" spans="6:6">
      <c r="F7592" s="33"/>
    </row>
    <row r="7593" spans="6:6">
      <c r="F7593" s="33"/>
    </row>
    <row r="7594" spans="6:6">
      <c r="F7594" s="33"/>
    </row>
    <row r="7595" spans="6:6">
      <c r="F7595" s="33"/>
    </row>
    <row r="7596" spans="6:6">
      <c r="F7596" s="33"/>
    </row>
    <row r="7597" spans="6:6">
      <c r="F7597" s="33"/>
    </row>
    <row r="7598" spans="6:6">
      <c r="F7598" s="33"/>
    </row>
    <row r="7599" spans="6:6">
      <c r="F7599" s="33"/>
    </row>
    <row r="7600" spans="6:6">
      <c r="F7600" s="33"/>
    </row>
    <row r="7601" spans="6:6">
      <c r="F7601" s="33"/>
    </row>
    <row r="7602" spans="6:6">
      <c r="F7602" s="33"/>
    </row>
    <row r="7603" spans="6:6">
      <c r="F7603" s="33"/>
    </row>
    <row r="7604" spans="6:6">
      <c r="F7604" s="33"/>
    </row>
    <row r="7605" spans="6:6">
      <c r="F7605" s="33"/>
    </row>
    <row r="7606" spans="6:6">
      <c r="F7606" s="33"/>
    </row>
    <row r="7607" spans="6:6">
      <c r="F7607" s="33"/>
    </row>
    <row r="7608" spans="6:6">
      <c r="F7608" s="33"/>
    </row>
    <row r="7609" spans="6:6">
      <c r="F7609" s="33"/>
    </row>
    <row r="7610" spans="6:6">
      <c r="F7610" s="33"/>
    </row>
    <row r="7611" spans="6:6">
      <c r="F7611" s="33"/>
    </row>
    <row r="7612" spans="6:6">
      <c r="F7612" s="33"/>
    </row>
    <row r="7613" spans="6:6">
      <c r="F7613" s="33"/>
    </row>
    <row r="7614" spans="6:6">
      <c r="F7614" s="33"/>
    </row>
    <row r="7615" spans="6:6">
      <c r="F7615" s="33"/>
    </row>
    <row r="7616" spans="6:6">
      <c r="F7616" s="33"/>
    </row>
    <row r="7617" spans="6:6">
      <c r="F7617" s="33"/>
    </row>
    <row r="7618" spans="6:6">
      <c r="F7618" s="33"/>
    </row>
    <row r="7619" spans="6:6">
      <c r="F7619" s="33"/>
    </row>
    <row r="7620" spans="6:6">
      <c r="F7620" s="33"/>
    </row>
    <row r="7621" spans="6:6">
      <c r="F7621" s="33"/>
    </row>
    <row r="7622" spans="6:6">
      <c r="F7622" s="33"/>
    </row>
    <row r="7623" spans="6:6">
      <c r="F7623" s="33"/>
    </row>
    <row r="7624" spans="6:6">
      <c r="F7624" s="33"/>
    </row>
    <row r="7625" spans="6:6">
      <c r="F7625" s="33"/>
    </row>
    <row r="7626" spans="6:6">
      <c r="F7626" s="33"/>
    </row>
    <row r="7627" spans="6:6">
      <c r="F7627" s="33"/>
    </row>
    <row r="7628" spans="6:6">
      <c r="F7628" s="33"/>
    </row>
    <row r="7629" spans="6:6">
      <c r="F7629" s="33"/>
    </row>
    <row r="7630" spans="6:6">
      <c r="F7630" s="33"/>
    </row>
    <row r="7631" spans="6:6">
      <c r="F7631" s="33"/>
    </row>
    <row r="7632" spans="6:6">
      <c r="F7632" s="33"/>
    </row>
    <row r="7633" spans="6:6">
      <c r="F7633" s="33"/>
    </row>
    <row r="7634" spans="6:6">
      <c r="F7634" s="33"/>
    </row>
    <row r="7635" spans="6:6">
      <c r="F7635" s="33"/>
    </row>
    <row r="7636" spans="6:6">
      <c r="F7636" s="33"/>
    </row>
    <row r="7637" spans="6:6">
      <c r="F7637" s="33"/>
    </row>
    <row r="7638" spans="6:6">
      <c r="F7638" s="33"/>
    </row>
    <row r="7639" spans="6:6">
      <c r="F7639" s="33"/>
    </row>
    <row r="7640" spans="6:6">
      <c r="F7640" s="33"/>
    </row>
    <row r="7641" spans="6:6">
      <c r="F7641" s="33"/>
    </row>
    <row r="7642" spans="6:6">
      <c r="F7642" s="33"/>
    </row>
    <row r="7643" spans="6:6">
      <c r="F7643" s="33"/>
    </row>
    <row r="7644" spans="6:6">
      <c r="F7644" s="33"/>
    </row>
    <row r="7645" spans="6:6">
      <c r="F7645" s="33"/>
    </row>
    <row r="7646" spans="6:6">
      <c r="F7646" s="33"/>
    </row>
    <row r="7647" spans="6:6">
      <c r="F7647" s="33"/>
    </row>
    <row r="7648" spans="6:6">
      <c r="F7648" s="33"/>
    </row>
    <row r="7649" spans="6:6">
      <c r="F7649" s="33"/>
    </row>
    <row r="7650" spans="6:6">
      <c r="F7650" s="33"/>
    </row>
    <row r="7651" spans="6:6">
      <c r="F7651" s="33"/>
    </row>
    <row r="7652" spans="6:6">
      <c r="F7652" s="33"/>
    </row>
    <row r="7653" spans="6:6">
      <c r="F7653" s="33"/>
    </row>
    <row r="7654" spans="6:6">
      <c r="F7654" s="33"/>
    </row>
    <row r="7655" spans="6:6">
      <c r="F7655" s="33"/>
    </row>
    <row r="7656" spans="6:6">
      <c r="F7656" s="33"/>
    </row>
    <row r="7657" spans="6:6">
      <c r="F7657" s="33"/>
    </row>
    <row r="7658" spans="6:6">
      <c r="F7658" s="33"/>
    </row>
    <row r="7659" spans="6:6">
      <c r="F7659" s="33"/>
    </row>
    <row r="7660" spans="6:6">
      <c r="F7660" s="33"/>
    </row>
    <row r="7661" spans="6:6">
      <c r="F7661" s="33"/>
    </row>
    <row r="7662" spans="6:6">
      <c r="F7662" s="33"/>
    </row>
    <row r="7663" spans="6:6">
      <c r="F7663" s="33"/>
    </row>
    <row r="7664" spans="6:6">
      <c r="F7664" s="33"/>
    </row>
    <row r="7665" spans="6:6">
      <c r="F7665" s="33"/>
    </row>
    <row r="7666" spans="6:6">
      <c r="F7666" s="33"/>
    </row>
    <row r="7667" spans="6:6">
      <c r="F7667" s="33"/>
    </row>
    <row r="7668" spans="6:6">
      <c r="F7668" s="33"/>
    </row>
    <row r="7669" spans="6:6">
      <c r="F7669" s="33"/>
    </row>
    <row r="7670" spans="6:6">
      <c r="F7670" s="33"/>
    </row>
    <row r="7671" spans="6:6">
      <c r="F7671" s="33"/>
    </row>
    <row r="7672" spans="6:6">
      <c r="F7672" s="33"/>
    </row>
    <row r="7673" spans="6:6">
      <c r="F7673" s="33"/>
    </row>
    <row r="7674" spans="6:6">
      <c r="F7674" s="33"/>
    </row>
    <row r="7675" spans="6:6">
      <c r="F7675" s="33"/>
    </row>
    <row r="7676" spans="6:6">
      <c r="F7676" s="33"/>
    </row>
    <row r="7677" spans="6:6">
      <c r="F7677" s="33"/>
    </row>
    <row r="7678" spans="6:6">
      <c r="F7678" s="33"/>
    </row>
    <row r="7679" spans="6:6">
      <c r="F7679" s="33"/>
    </row>
    <row r="7680" spans="6:6">
      <c r="F7680" s="33"/>
    </row>
    <row r="7681" spans="6:6">
      <c r="F7681" s="33"/>
    </row>
    <row r="7682" spans="6:6">
      <c r="F7682" s="33"/>
    </row>
    <row r="7683" spans="6:6">
      <c r="F7683" s="33"/>
    </row>
    <row r="7684" spans="6:6">
      <c r="F7684" s="33"/>
    </row>
    <row r="7685" spans="6:6">
      <c r="F7685" s="33"/>
    </row>
    <row r="7686" spans="6:6">
      <c r="F7686" s="33"/>
    </row>
    <row r="7687" spans="6:6">
      <c r="F7687" s="33"/>
    </row>
    <row r="7688" spans="6:6">
      <c r="F7688" s="33"/>
    </row>
    <row r="7689" spans="6:6">
      <c r="F7689" s="33"/>
    </row>
    <row r="7690" spans="6:6">
      <c r="F7690" s="33"/>
    </row>
    <row r="7691" spans="6:6">
      <c r="F7691" s="33"/>
    </row>
    <row r="7692" spans="6:6">
      <c r="F7692" s="33"/>
    </row>
    <row r="7693" spans="6:6">
      <c r="F7693" s="33"/>
    </row>
    <row r="7694" spans="6:6">
      <c r="F7694" s="33"/>
    </row>
    <row r="7695" spans="6:6">
      <c r="F7695" s="33"/>
    </row>
    <row r="7696" spans="6:6">
      <c r="F7696" s="33"/>
    </row>
    <row r="7697" spans="6:6">
      <c r="F7697" s="33"/>
    </row>
    <row r="7698" spans="6:6">
      <c r="F7698" s="33"/>
    </row>
    <row r="7699" spans="6:6">
      <c r="F7699" s="33"/>
    </row>
    <row r="7700" spans="6:6">
      <c r="F7700" s="33"/>
    </row>
    <row r="7701" spans="6:6">
      <c r="F7701" s="33"/>
    </row>
    <row r="7702" spans="6:6">
      <c r="F7702" s="33"/>
    </row>
    <row r="7703" spans="6:6">
      <c r="F7703" s="33"/>
    </row>
    <row r="7704" spans="6:6">
      <c r="F7704" s="33"/>
    </row>
    <row r="7705" spans="6:6">
      <c r="F7705" s="33"/>
    </row>
    <row r="7706" spans="6:6">
      <c r="F7706" s="33"/>
    </row>
    <row r="7707" spans="6:6">
      <c r="F7707" s="33"/>
    </row>
    <row r="7708" spans="6:6">
      <c r="F7708" s="33"/>
    </row>
    <row r="7709" spans="6:6">
      <c r="F7709" s="33"/>
    </row>
    <row r="7710" spans="6:6">
      <c r="F7710" s="33"/>
    </row>
    <row r="7711" spans="6:6">
      <c r="F7711" s="33"/>
    </row>
    <row r="7712" spans="6:6">
      <c r="F7712" s="33"/>
    </row>
    <row r="7713" spans="6:6">
      <c r="F7713" s="33"/>
    </row>
    <row r="7714" spans="6:6">
      <c r="F7714" s="33"/>
    </row>
    <row r="7715" spans="6:6">
      <c r="F7715" s="33"/>
    </row>
    <row r="7716" spans="6:6">
      <c r="F7716" s="33"/>
    </row>
    <row r="7717" spans="6:6">
      <c r="F7717" s="33"/>
    </row>
    <row r="7718" spans="6:6">
      <c r="F7718" s="33"/>
    </row>
    <row r="7719" spans="6:6">
      <c r="F7719" s="33"/>
    </row>
    <row r="7720" spans="6:6">
      <c r="F7720" s="33"/>
    </row>
    <row r="7721" spans="6:6">
      <c r="F7721" s="33"/>
    </row>
    <row r="7722" spans="6:6">
      <c r="F7722" s="33"/>
    </row>
    <row r="7723" spans="6:6">
      <c r="F7723" s="33"/>
    </row>
    <row r="7724" spans="6:6">
      <c r="F7724" s="33"/>
    </row>
    <row r="7725" spans="6:6">
      <c r="F7725" s="33"/>
    </row>
    <row r="7726" spans="6:6">
      <c r="F7726" s="33"/>
    </row>
    <row r="7727" spans="6:6">
      <c r="F7727" s="33"/>
    </row>
    <row r="7728" spans="6:6">
      <c r="F7728" s="33"/>
    </row>
    <row r="7729" spans="6:6">
      <c r="F7729" s="33"/>
    </row>
    <row r="7730" spans="6:6">
      <c r="F7730" s="33"/>
    </row>
    <row r="7731" spans="6:6">
      <c r="F7731" s="33"/>
    </row>
    <row r="7732" spans="6:6">
      <c r="F7732" s="33"/>
    </row>
    <row r="7733" spans="6:6">
      <c r="F7733" s="33"/>
    </row>
    <row r="7734" spans="6:6">
      <c r="F7734" s="33"/>
    </row>
    <row r="7735" spans="6:6">
      <c r="F7735" s="33"/>
    </row>
    <row r="7736" spans="6:6">
      <c r="F7736" s="33"/>
    </row>
    <row r="7737" spans="6:6">
      <c r="F7737" s="33"/>
    </row>
    <row r="7738" spans="6:6">
      <c r="F7738" s="33"/>
    </row>
    <row r="7739" spans="6:6">
      <c r="F7739" s="33"/>
    </row>
    <row r="7740" spans="6:6">
      <c r="F7740" s="33"/>
    </row>
    <row r="7741" spans="6:6">
      <c r="F7741" s="33"/>
    </row>
    <row r="7742" spans="6:6">
      <c r="F7742" s="33"/>
    </row>
    <row r="7743" spans="6:6">
      <c r="F7743" s="33"/>
    </row>
    <row r="7744" spans="6:6">
      <c r="F7744" s="33"/>
    </row>
    <row r="7745" spans="6:6">
      <c r="F7745" s="33"/>
    </row>
    <row r="7746" spans="6:6">
      <c r="F7746" s="33"/>
    </row>
    <row r="7747" spans="6:6">
      <c r="F7747" s="33"/>
    </row>
    <row r="7748" spans="6:6">
      <c r="F7748" s="33"/>
    </row>
    <row r="7749" spans="6:6">
      <c r="F7749" s="33"/>
    </row>
    <row r="7750" spans="6:6">
      <c r="F7750" s="33"/>
    </row>
    <row r="7751" spans="6:6">
      <c r="F7751" s="33"/>
    </row>
    <row r="7752" spans="6:6">
      <c r="F7752" s="33"/>
    </row>
    <row r="7753" spans="6:6">
      <c r="F7753" s="33"/>
    </row>
    <row r="7754" spans="6:6">
      <c r="F7754" s="33"/>
    </row>
    <row r="7755" spans="6:6">
      <c r="F7755" s="33"/>
    </row>
    <row r="7756" spans="6:6">
      <c r="F7756" s="33"/>
    </row>
    <row r="7757" spans="6:6">
      <c r="F7757" s="33"/>
    </row>
    <row r="7758" spans="6:6">
      <c r="F7758" s="33"/>
    </row>
    <row r="7759" spans="6:6">
      <c r="F7759" s="33"/>
    </row>
    <row r="7760" spans="6:6">
      <c r="F7760" s="33"/>
    </row>
    <row r="7761" spans="6:6">
      <c r="F7761" s="33"/>
    </row>
    <row r="7762" spans="6:6">
      <c r="F7762" s="33"/>
    </row>
    <row r="7763" spans="6:6">
      <c r="F7763" s="33"/>
    </row>
    <row r="7764" spans="6:6">
      <c r="F7764" s="33"/>
    </row>
    <row r="7765" spans="6:6">
      <c r="F7765" s="33"/>
    </row>
    <row r="7766" spans="6:6">
      <c r="F7766" s="33"/>
    </row>
    <row r="7767" spans="6:6">
      <c r="F7767" s="33"/>
    </row>
    <row r="7768" spans="6:6">
      <c r="F7768" s="33"/>
    </row>
    <row r="7769" spans="6:6">
      <c r="F7769" s="33"/>
    </row>
    <row r="7770" spans="6:6">
      <c r="F7770" s="33"/>
    </row>
    <row r="7771" spans="6:6">
      <c r="F7771" s="33"/>
    </row>
    <row r="7772" spans="6:6">
      <c r="F7772" s="33"/>
    </row>
    <row r="7773" spans="6:6">
      <c r="F7773" s="33"/>
    </row>
    <row r="7774" spans="6:6">
      <c r="F7774" s="33"/>
    </row>
    <row r="7775" spans="6:6">
      <c r="F7775" s="33"/>
    </row>
    <row r="7776" spans="6:6">
      <c r="F7776" s="33"/>
    </row>
    <row r="7777" spans="6:6">
      <c r="F7777" s="33"/>
    </row>
    <row r="7778" spans="6:6">
      <c r="F7778" s="33"/>
    </row>
    <row r="7779" spans="6:6">
      <c r="F7779" s="33"/>
    </row>
    <row r="7780" spans="6:6">
      <c r="F7780" s="33"/>
    </row>
    <row r="7781" spans="6:6">
      <c r="F7781" s="33"/>
    </row>
    <row r="7782" spans="6:6">
      <c r="F7782" s="33"/>
    </row>
    <row r="7783" spans="6:6">
      <c r="F7783" s="33"/>
    </row>
    <row r="7784" spans="6:6">
      <c r="F7784" s="33"/>
    </row>
    <row r="7785" spans="6:6">
      <c r="F7785" s="33"/>
    </row>
    <row r="7786" spans="6:6">
      <c r="F7786" s="33"/>
    </row>
    <row r="7787" spans="6:6">
      <c r="F7787" s="33"/>
    </row>
    <row r="7788" spans="6:6">
      <c r="F7788" s="33"/>
    </row>
    <row r="7789" spans="6:6">
      <c r="F7789" s="33"/>
    </row>
    <row r="7790" spans="6:6">
      <c r="F7790" s="33"/>
    </row>
    <row r="7791" spans="6:6">
      <c r="F7791" s="33"/>
    </row>
    <row r="7792" spans="6:6">
      <c r="F7792" s="33"/>
    </row>
    <row r="7793" spans="6:6">
      <c r="F7793" s="33"/>
    </row>
    <row r="7794" spans="6:6">
      <c r="F7794" s="33"/>
    </row>
    <row r="7795" spans="6:6">
      <c r="F7795" s="33"/>
    </row>
    <row r="7796" spans="6:6">
      <c r="F7796" s="33"/>
    </row>
    <row r="7797" spans="6:6">
      <c r="F7797" s="33"/>
    </row>
    <row r="7798" spans="6:6">
      <c r="F7798" s="33"/>
    </row>
    <row r="7799" spans="6:6">
      <c r="F7799" s="33"/>
    </row>
    <row r="7800" spans="6:6">
      <c r="F7800" s="33"/>
    </row>
    <row r="7801" spans="6:6">
      <c r="F7801" s="33"/>
    </row>
    <row r="7802" spans="6:6">
      <c r="F7802" s="33"/>
    </row>
    <row r="7803" spans="6:6">
      <c r="F7803" s="33"/>
    </row>
    <row r="7804" spans="6:6">
      <c r="F7804" s="33"/>
    </row>
    <row r="7805" spans="6:6">
      <c r="F7805" s="33"/>
    </row>
    <row r="7806" spans="6:6">
      <c r="F7806" s="33"/>
    </row>
    <row r="7807" spans="6:6">
      <c r="F7807" s="33"/>
    </row>
    <row r="7808" spans="6:6">
      <c r="F7808" s="33"/>
    </row>
    <row r="7809" spans="6:6">
      <c r="F7809" s="33"/>
    </row>
    <row r="7810" spans="6:6">
      <c r="F7810" s="33"/>
    </row>
    <row r="7811" spans="6:6">
      <c r="F7811" s="33"/>
    </row>
    <row r="7812" spans="6:6">
      <c r="F7812" s="33"/>
    </row>
    <row r="7813" spans="6:6">
      <c r="F7813" s="33"/>
    </row>
    <row r="7814" spans="6:6">
      <c r="F7814" s="33"/>
    </row>
    <row r="7815" spans="6:6">
      <c r="F7815" s="33"/>
    </row>
    <row r="7816" spans="6:6">
      <c r="F7816" s="33"/>
    </row>
    <row r="7817" spans="6:6">
      <c r="F7817" s="33"/>
    </row>
    <row r="7818" spans="6:6">
      <c r="F7818" s="33"/>
    </row>
    <row r="7819" spans="6:6">
      <c r="F7819" s="33"/>
    </row>
    <row r="7820" spans="6:6">
      <c r="F7820" s="33"/>
    </row>
    <row r="7821" spans="6:6">
      <c r="F7821" s="33"/>
    </row>
    <row r="7822" spans="6:6">
      <c r="F7822" s="33"/>
    </row>
    <row r="7823" spans="6:6">
      <c r="F7823" s="33"/>
    </row>
    <row r="7824" spans="6:6">
      <c r="F7824" s="33"/>
    </row>
    <row r="7825" spans="6:6">
      <c r="F7825" s="33"/>
    </row>
    <row r="7826" spans="6:6">
      <c r="F7826" s="33"/>
    </row>
    <row r="7827" spans="6:6">
      <c r="F7827" s="33"/>
    </row>
    <row r="7828" spans="6:6">
      <c r="F7828" s="33"/>
    </row>
    <row r="7829" spans="6:6">
      <c r="F7829" s="33"/>
    </row>
    <row r="7830" spans="6:6">
      <c r="F7830" s="33"/>
    </row>
    <row r="7831" spans="6:6">
      <c r="F7831" s="33"/>
    </row>
    <row r="7832" spans="6:6">
      <c r="F7832" s="33"/>
    </row>
    <row r="7833" spans="6:6">
      <c r="F7833" s="33"/>
    </row>
    <row r="7834" spans="6:6">
      <c r="F7834" s="33"/>
    </row>
    <row r="7835" spans="6:6">
      <c r="F7835" s="33"/>
    </row>
    <row r="7836" spans="6:6">
      <c r="F7836" s="33"/>
    </row>
    <row r="7837" spans="6:6">
      <c r="F7837" s="33"/>
    </row>
    <row r="7838" spans="6:6">
      <c r="F7838" s="33"/>
    </row>
    <row r="7839" spans="6:6">
      <c r="F7839" s="33"/>
    </row>
    <row r="7840" spans="6:6">
      <c r="F7840" s="33"/>
    </row>
    <row r="7841" spans="6:6">
      <c r="F7841" s="33"/>
    </row>
    <row r="7842" spans="6:6">
      <c r="F7842" s="33"/>
    </row>
    <row r="7843" spans="6:6">
      <c r="F7843" s="33"/>
    </row>
    <row r="7844" spans="6:6">
      <c r="F7844" s="33"/>
    </row>
    <row r="7845" spans="6:6">
      <c r="F7845" s="33"/>
    </row>
    <row r="7846" spans="6:6">
      <c r="F7846" s="33"/>
    </row>
    <row r="7847" spans="6:6">
      <c r="F7847" s="33"/>
    </row>
    <row r="7848" spans="6:6">
      <c r="F7848" s="33"/>
    </row>
    <row r="7849" spans="6:6">
      <c r="F7849" s="33"/>
    </row>
    <row r="7850" spans="6:6">
      <c r="F7850" s="33"/>
    </row>
    <row r="7851" spans="6:6">
      <c r="F7851" s="33"/>
    </row>
    <row r="7852" spans="6:6">
      <c r="F7852" s="33"/>
    </row>
    <row r="7853" spans="6:6">
      <c r="F7853" s="33"/>
    </row>
    <row r="7854" spans="6:6">
      <c r="F7854" s="33"/>
    </row>
    <row r="7855" spans="6:6">
      <c r="F7855" s="33"/>
    </row>
    <row r="7856" spans="6:6">
      <c r="F7856" s="33"/>
    </row>
    <row r="7857" spans="6:6">
      <c r="F7857" s="33"/>
    </row>
    <row r="7858" spans="6:6">
      <c r="F7858" s="33"/>
    </row>
    <row r="7859" spans="6:6">
      <c r="F7859" s="33"/>
    </row>
    <row r="7860" spans="6:6">
      <c r="F7860" s="33"/>
    </row>
    <row r="7861" spans="6:6">
      <c r="F7861" s="33"/>
    </row>
    <row r="7862" spans="6:6">
      <c r="F7862" s="33"/>
    </row>
    <row r="7863" spans="6:6">
      <c r="F7863" s="33"/>
    </row>
    <row r="7864" spans="6:6">
      <c r="F7864" s="33"/>
    </row>
    <row r="7865" spans="6:6">
      <c r="F7865" s="33"/>
    </row>
    <row r="7866" spans="6:6">
      <c r="F7866" s="33"/>
    </row>
    <row r="7867" spans="6:6">
      <c r="F7867" s="33"/>
    </row>
    <row r="7868" spans="6:6">
      <c r="F7868" s="33"/>
    </row>
    <row r="7869" spans="6:6">
      <c r="F7869" s="33"/>
    </row>
    <row r="7870" spans="6:6">
      <c r="F7870" s="33"/>
    </row>
    <row r="7871" spans="6:6">
      <c r="F7871" s="33"/>
    </row>
    <row r="7872" spans="6:6">
      <c r="F7872" s="33"/>
    </row>
    <row r="7873" spans="6:6">
      <c r="F7873" s="33"/>
    </row>
    <row r="7874" spans="6:6">
      <c r="F7874" s="33"/>
    </row>
    <row r="7875" spans="6:6">
      <c r="F7875" s="33"/>
    </row>
    <row r="7876" spans="6:6">
      <c r="F7876" s="33"/>
    </row>
    <row r="7877" spans="6:6">
      <c r="F7877" s="33"/>
    </row>
    <row r="7878" spans="6:6">
      <c r="F7878" s="33"/>
    </row>
    <row r="7879" spans="6:6">
      <c r="F7879" s="33"/>
    </row>
    <row r="7880" spans="6:6">
      <c r="F7880" s="33"/>
    </row>
    <row r="7881" spans="6:6">
      <c r="F7881" s="33"/>
    </row>
    <row r="7882" spans="6:6">
      <c r="F7882" s="33"/>
    </row>
    <row r="7883" spans="6:6">
      <c r="F7883" s="33"/>
    </row>
    <row r="7884" spans="6:6">
      <c r="F7884" s="33"/>
    </row>
    <row r="7885" spans="6:6">
      <c r="F7885" s="33"/>
    </row>
    <row r="7886" spans="6:6">
      <c r="F7886" s="33"/>
    </row>
    <row r="7887" spans="6:6">
      <c r="F7887" s="33"/>
    </row>
    <row r="7888" spans="6:6">
      <c r="F7888" s="33"/>
    </row>
    <row r="7889" spans="6:6">
      <c r="F7889" s="33"/>
    </row>
    <row r="7890" spans="6:6">
      <c r="F7890" s="33"/>
    </row>
    <row r="7891" spans="6:6">
      <c r="F7891" s="33"/>
    </row>
    <row r="7892" spans="6:6">
      <c r="F7892" s="33"/>
    </row>
    <row r="7893" spans="6:6">
      <c r="F7893" s="33"/>
    </row>
    <row r="7894" spans="6:6">
      <c r="F7894" s="33"/>
    </row>
    <row r="7895" spans="6:6">
      <c r="F7895" s="33"/>
    </row>
    <row r="7896" spans="6:6">
      <c r="F7896" s="33"/>
    </row>
    <row r="7897" spans="6:6">
      <c r="F7897" s="33"/>
    </row>
    <row r="7898" spans="6:6">
      <c r="F7898" s="33"/>
    </row>
    <row r="7899" spans="6:6">
      <c r="F7899" s="33"/>
    </row>
    <row r="7900" spans="6:6">
      <c r="F7900" s="33"/>
    </row>
    <row r="7901" spans="6:6">
      <c r="F7901" s="33"/>
    </row>
    <row r="7902" spans="6:6">
      <c r="F7902" s="33"/>
    </row>
    <row r="7903" spans="6:6">
      <c r="F7903" s="33"/>
    </row>
    <row r="7904" spans="6:6">
      <c r="F7904" s="33"/>
    </row>
    <row r="7905" spans="6:6">
      <c r="F7905" s="33"/>
    </row>
    <row r="7906" spans="6:6">
      <c r="F7906" s="33"/>
    </row>
    <row r="7907" spans="6:6">
      <c r="F7907" s="33"/>
    </row>
    <row r="7908" spans="6:6">
      <c r="F7908" s="33"/>
    </row>
    <row r="7909" spans="6:6">
      <c r="F7909" s="33"/>
    </row>
    <row r="7910" spans="6:6">
      <c r="F7910" s="33"/>
    </row>
    <row r="7911" spans="6:6">
      <c r="F7911" s="33"/>
    </row>
    <row r="7912" spans="6:6">
      <c r="F7912" s="33"/>
    </row>
    <row r="7913" spans="6:6">
      <c r="F7913" s="33"/>
    </row>
    <row r="7914" spans="6:6">
      <c r="F7914" s="33"/>
    </row>
    <row r="7915" spans="6:6">
      <c r="F7915" s="33"/>
    </row>
    <row r="7916" spans="6:6">
      <c r="F7916" s="33"/>
    </row>
    <row r="7917" spans="6:6">
      <c r="F7917" s="33"/>
    </row>
    <row r="7918" spans="6:6">
      <c r="F7918" s="33"/>
    </row>
    <row r="7919" spans="6:6">
      <c r="F7919" s="33"/>
    </row>
    <row r="7920" spans="6:6">
      <c r="F7920" s="33"/>
    </row>
    <row r="7921" spans="6:6">
      <c r="F7921" s="33"/>
    </row>
    <row r="7922" spans="6:6">
      <c r="F7922" s="33"/>
    </row>
    <row r="7923" spans="6:6">
      <c r="F7923" s="33"/>
    </row>
    <row r="7924" spans="6:6">
      <c r="F7924" s="33"/>
    </row>
    <row r="7925" spans="6:6">
      <c r="F7925" s="33"/>
    </row>
    <row r="7926" spans="6:6">
      <c r="F7926" s="33"/>
    </row>
    <row r="7927" spans="6:6">
      <c r="F7927" s="33"/>
    </row>
    <row r="7928" spans="6:6">
      <c r="F7928" s="33"/>
    </row>
    <row r="7929" spans="6:6">
      <c r="F7929" s="33"/>
    </row>
    <row r="7930" spans="6:6">
      <c r="F7930" s="33"/>
    </row>
    <row r="7931" spans="6:6">
      <c r="F7931" s="33"/>
    </row>
    <row r="7932" spans="6:6">
      <c r="F7932" s="33"/>
    </row>
    <row r="7933" spans="6:6">
      <c r="F7933" s="33"/>
    </row>
    <row r="7934" spans="6:6">
      <c r="F7934" s="33"/>
    </row>
    <row r="7935" spans="6:6">
      <c r="F7935" s="33"/>
    </row>
    <row r="7936" spans="6:6">
      <c r="F7936" s="33"/>
    </row>
    <row r="7937" spans="6:6">
      <c r="F7937" s="33"/>
    </row>
    <row r="7938" spans="6:6">
      <c r="F7938" s="33"/>
    </row>
    <row r="7939" spans="6:6">
      <c r="F7939" s="33"/>
    </row>
    <row r="7940" spans="6:6">
      <c r="F7940" s="33"/>
    </row>
    <row r="7941" spans="6:6">
      <c r="F7941" s="33"/>
    </row>
    <row r="7942" spans="6:6">
      <c r="F7942" s="33"/>
    </row>
    <row r="7943" spans="6:6">
      <c r="F7943" s="33"/>
    </row>
    <row r="7944" spans="6:6">
      <c r="F7944" s="33"/>
    </row>
    <row r="7945" spans="6:6">
      <c r="F7945" s="33"/>
    </row>
    <row r="7946" spans="6:6">
      <c r="F7946" s="33"/>
    </row>
    <row r="7947" spans="6:6">
      <c r="F7947" s="33"/>
    </row>
    <row r="7948" spans="6:6">
      <c r="F7948" s="33"/>
    </row>
    <row r="7949" spans="6:6">
      <c r="F7949" s="33"/>
    </row>
    <row r="7950" spans="6:6">
      <c r="F7950" s="33"/>
    </row>
    <row r="7951" spans="6:6">
      <c r="F7951" s="33"/>
    </row>
    <row r="7952" spans="6:6">
      <c r="F7952" s="33"/>
    </row>
    <row r="7953" spans="6:6">
      <c r="F7953" s="33"/>
    </row>
    <row r="7954" spans="6:6">
      <c r="F7954" s="33"/>
    </row>
    <row r="7955" spans="6:6">
      <c r="F7955" s="33"/>
    </row>
    <row r="7956" spans="6:6">
      <c r="F7956" s="33"/>
    </row>
    <row r="7957" spans="6:6">
      <c r="F7957" s="33"/>
    </row>
    <row r="7958" spans="6:6">
      <c r="F7958" s="33"/>
    </row>
    <row r="7959" spans="6:6">
      <c r="F7959" s="33"/>
    </row>
    <row r="7960" spans="6:6">
      <c r="F7960" s="33"/>
    </row>
    <row r="7961" spans="6:6">
      <c r="F7961" s="33"/>
    </row>
    <row r="7962" spans="6:6">
      <c r="F7962" s="33"/>
    </row>
    <row r="7963" spans="6:6">
      <c r="F7963" s="33"/>
    </row>
    <row r="7964" spans="6:6">
      <c r="F7964" s="33"/>
    </row>
    <row r="7965" spans="6:6">
      <c r="F7965" s="33"/>
    </row>
    <row r="7966" spans="6:6">
      <c r="F7966" s="33"/>
    </row>
    <row r="7967" spans="6:6">
      <c r="F7967" s="33"/>
    </row>
    <row r="7968" spans="6:6">
      <c r="F7968" s="33"/>
    </row>
    <row r="7969" spans="6:6">
      <c r="F7969" s="33"/>
    </row>
    <row r="7970" spans="6:6">
      <c r="F7970" s="33"/>
    </row>
    <row r="7971" spans="6:6">
      <c r="F7971" s="33"/>
    </row>
    <row r="7972" spans="6:6">
      <c r="F7972" s="33"/>
    </row>
    <row r="7973" spans="6:6">
      <c r="F7973" s="33"/>
    </row>
    <row r="7974" spans="6:6">
      <c r="F7974" s="33"/>
    </row>
    <row r="7975" spans="6:6">
      <c r="F7975" s="33"/>
    </row>
    <row r="7976" spans="6:6">
      <c r="F7976" s="33"/>
    </row>
    <row r="7977" spans="6:6">
      <c r="F7977" s="33"/>
    </row>
    <row r="7978" spans="6:6">
      <c r="F7978" s="33"/>
    </row>
    <row r="7979" spans="6:6">
      <c r="F7979" s="33"/>
    </row>
    <row r="7980" spans="6:6">
      <c r="F7980" s="33"/>
    </row>
    <row r="7981" spans="6:6">
      <c r="F7981" s="33"/>
    </row>
    <row r="7982" spans="6:6">
      <c r="F7982" s="33"/>
    </row>
    <row r="7983" spans="6:6">
      <c r="F7983" s="33"/>
    </row>
    <row r="7984" spans="6:6">
      <c r="F7984" s="33"/>
    </row>
    <row r="7985" spans="6:6">
      <c r="F7985" s="33"/>
    </row>
    <row r="7986" spans="6:6">
      <c r="F7986" s="33"/>
    </row>
    <row r="7987" spans="6:6">
      <c r="F7987" s="33"/>
    </row>
    <row r="7988" spans="6:6">
      <c r="F7988" s="33"/>
    </row>
    <row r="7989" spans="6:6">
      <c r="F7989" s="33"/>
    </row>
    <row r="7990" spans="6:6">
      <c r="F7990" s="33"/>
    </row>
    <row r="7991" spans="6:6">
      <c r="F7991" s="33"/>
    </row>
    <row r="7992" spans="6:6">
      <c r="F7992" s="33"/>
    </row>
    <row r="7993" spans="6:6">
      <c r="F7993" s="33"/>
    </row>
    <row r="7994" spans="6:6">
      <c r="F7994" s="33"/>
    </row>
    <row r="7995" spans="6:6">
      <c r="F7995" s="33"/>
    </row>
    <row r="7996" spans="6:6">
      <c r="F7996" s="33"/>
    </row>
    <row r="7997" spans="6:6">
      <c r="F7997" s="33"/>
    </row>
    <row r="7998" spans="6:6">
      <c r="F7998" s="33"/>
    </row>
    <row r="7999" spans="6:6">
      <c r="F7999" s="33"/>
    </row>
    <row r="8000" spans="6:6">
      <c r="F8000" s="33"/>
    </row>
    <row r="8001" spans="6:6">
      <c r="F8001" s="33"/>
    </row>
    <row r="8002" spans="6:6">
      <c r="F8002" s="33"/>
    </row>
    <row r="8003" spans="6:6">
      <c r="F8003" s="33"/>
    </row>
    <row r="8004" spans="6:6">
      <c r="F8004" s="33"/>
    </row>
    <row r="8005" spans="6:6">
      <c r="F8005" s="33"/>
    </row>
    <row r="8006" spans="6:6">
      <c r="F8006" s="33"/>
    </row>
    <row r="8007" spans="6:6">
      <c r="F8007" s="33"/>
    </row>
    <row r="8008" spans="6:6">
      <c r="F8008" s="33"/>
    </row>
    <row r="8009" spans="6:6">
      <c r="F8009" s="33"/>
    </row>
    <row r="8010" spans="6:6">
      <c r="F8010" s="33"/>
    </row>
    <row r="8011" spans="6:6">
      <c r="F8011" s="33"/>
    </row>
    <row r="8012" spans="6:6">
      <c r="F8012" s="33"/>
    </row>
    <row r="8013" spans="6:6">
      <c r="F8013" s="33"/>
    </row>
    <row r="8014" spans="6:6">
      <c r="F8014" s="33"/>
    </row>
    <row r="8015" spans="6:6">
      <c r="F8015" s="33"/>
    </row>
    <row r="8016" spans="6:6">
      <c r="F8016" s="33"/>
    </row>
    <row r="8017" spans="6:6">
      <c r="F8017" s="33"/>
    </row>
    <row r="8018" spans="6:6">
      <c r="F8018" s="33"/>
    </row>
    <row r="8019" spans="6:6">
      <c r="F8019" s="33"/>
    </row>
    <row r="8020" spans="6:6">
      <c r="F8020" s="33"/>
    </row>
    <row r="8021" spans="6:6">
      <c r="F8021" s="33"/>
    </row>
    <row r="8022" spans="6:6">
      <c r="F8022" s="33"/>
    </row>
    <row r="8023" spans="6:6">
      <c r="F8023" s="33"/>
    </row>
    <row r="8024" spans="6:6">
      <c r="F8024" s="33"/>
    </row>
    <row r="8025" spans="6:6">
      <c r="F8025" s="33"/>
    </row>
    <row r="8026" spans="6:6">
      <c r="F8026" s="33"/>
    </row>
    <row r="8027" spans="6:6">
      <c r="F8027" s="33"/>
    </row>
    <row r="8028" spans="6:6">
      <c r="F8028" s="33"/>
    </row>
    <row r="8029" spans="6:6">
      <c r="F8029" s="33"/>
    </row>
    <row r="8030" spans="6:6">
      <c r="F8030" s="33"/>
    </row>
    <row r="8031" spans="6:6">
      <c r="F8031" s="33"/>
    </row>
    <row r="8032" spans="6:6">
      <c r="F8032" s="33"/>
    </row>
    <row r="8033" spans="6:6">
      <c r="F8033" s="33"/>
    </row>
    <row r="8034" spans="6:6">
      <c r="F8034" s="33"/>
    </row>
    <row r="8035" spans="6:6">
      <c r="F8035" s="33"/>
    </row>
    <row r="8036" spans="6:6">
      <c r="F8036" s="33"/>
    </row>
    <row r="8037" spans="6:6">
      <c r="F8037" s="33"/>
    </row>
    <row r="8038" spans="6:6">
      <c r="F8038" s="33"/>
    </row>
    <row r="8039" spans="6:6">
      <c r="F8039" s="33"/>
    </row>
    <row r="8040" spans="6:6">
      <c r="F8040" s="33"/>
    </row>
    <row r="8041" spans="6:6">
      <c r="F8041" s="33"/>
    </row>
    <row r="8042" spans="6:6">
      <c r="F8042" s="33"/>
    </row>
    <row r="8043" spans="6:6">
      <c r="F8043" s="33"/>
    </row>
    <row r="8044" spans="6:6">
      <c r="F8044" s="33"/>
    </row>
    <row r="8045" spans="6:6">
      <c r="F8045" s="33"/>
    </row>
    <row r="8046" spans="6:6">
      <c r="F8046" s="33"/>
    </row>
    <row r="8047" spans="6:6">
      <c r="F8047" s="33"/>
    </row>
    <row r="8048" spans="6:6">
      <c r="F8048" s="33"/>
    </row>
    <row r="8049" spans="6:6">
      <c r="F8049" s="33"/>
    </row>
    <row r="8050" spans="6:6">
      <c r="F8050" s="33"/>
    </row>
    <row r="8051" spans="6:6">
      <c r="F8051" s="33"/>
    </row>
    <row r="8052" spans="6:6">
      <c r="F8052" s="33"/>
    </row>
    <row r="8053" spans="6:6">
      <c r="F8053" s="33"/>
    </row>
    <row r="8054" spans="6:6">
      <c r="F8054" s="33"/>
    </row>
    <row r="8055" spans="6:6">
      <c r="F8055" s="33"/>
    </row>
    <row r="8056" spans="6:6">
      <c r="F8056" s="33"/>
    </row>
    <row r="8057" spans="6:6">
      <c r="F8057" s="33"/>
    </row>
    <row r="8058" spans="6:6">
      <c r="F8058" s="33"/>
    </row>
    <row r="8059" spans="6:6">
      <c r="F8059" s="33"/>
    </row>
    <row r="8060" spans="6:6">
      <c r="F8060" s="33"/>
    </row>
    <row r="8061" spans="6:6">
      <c r="F8061" s="33"/>
    </row>
    <row r="8062" spans="6:6">
      <c r="F8062" s="33"/>
    </row>
    <row r="8063" spans="6:6">
      <c r="F8063" s="33"/>
    </row>
    <row r="8064" spans="6:6">
      <c r="F8064" s="33"/>
    </row>
    <row r="8065" spans="6:6">
      <c r="F8065" s="33"/>
    </row>
    <row r="8066" spans="6:6">
      <c r="F8066" s="33"/>
    </row>
    <row r="8067" spans="6:6">
      <c r="F8067" s="33"/>
    </row>
    <row r="8068" spans="6:6">
      <c r="F8068" s="33"/>
    </row>
    <row r="8069" spans="6:6">
      <c r="F8069" s="33"/>
    </row>
    <row r="8070" spans="6:6">
      <c r="F8070" s="33"/>
    </row>
    <row r="8071" spans="6:6">
      <c r="F8071" s="33"/>
    </row>
    <row r="8072" spans="6:6">
      <c r="F8072" s="33"/>
    </row>
    <row r="8073" spans="6:6">
      <c r="F8073" s="33"/>
    </row>
    <row r="8074" spans="6:6">
      <c r="F8074" s="33"/>
    </row>
    <row r="8075" spans="6:6">
      <c r="F8075" s="33"/>
    </row>
    <row r="8076" spans="6:6">
      <c r="F8076" s="33"/>
    </row>
    <row r="8077" spans="6:6">
      <c r="F8077" s="33"/>
    </row>
    <row r="8078" spans="6:6">
      <c r="F8078" s="33"/>
    </row>
    <row r="8079" spans="6:6">
      <c r="F8079" s="33"/>
    </row>
    <row r="8080" spans="6:6">
      <c r="F8080" s="33"/>
    </row>
    <row r="8081" spans="6:6">
      <c r="F8081" s="33"/>
    </row>
    <row r="8082" spans="6:6">
      <c r="F8082" s="33"/>
    </row>
    <row r="8083" spans="6:6">
      <c r="F8083" s="33"/>
    </row>
    <row r="8084" spans="6:6">
      <c r="F8084" s="33"/>
    </row>
    <row r="8085" spans="6:6">
      <c r="F8085" s="33"/>
    </row>
    <row r="8086" spans="6:6">
      <c r="F8086" s="33"/>
    </row>
    <row r="8087" spans="6:6">
      <c r="F8087" s="33"/>
    </row>
    <row r="8088" spans="6:6">
      <c r="F8088" s="33"/>
    </row>
    <row r="8089" spans="6:6">
      <c r="F8089" s="33"/>
    </row>
    <row r="8090" spans="6:6">
      <c r="F8090" s="33"/>
    </row>
    <row r="8091" spans="6:6">
      <c r="F8091" s="33"/>
    </row>
    <row r="8092" spans="6:6">
      <c r="F8092" s="33"/>
    </row>
    <row r="8093" spans="6:6">
      <c r="F8093" s="33"/>
    </row>
    <row r="8094" spans="6:6">
      <c r="F8094" s="33"/>
    </row>
    <row r="8095" spans="6:6">
      <c r="F8095" s="33"/>
    </row>
    <row r="8096" spans="6:6">
      <c r="F8096" s="33"/>
    </row>
    <row r="8097" spans="6:6">
      <c r="F8097" s="33"/>
    </row>
    <row r="8098" spans="6:6">
      <c r="F8098" s="33"/>
    </row>
    <row r="8099" spans="6:6">
      <c r="F8099" s="33"/>
    </row>
    <row r="8100" spans="6:6">
      <c r="F8100" s="33"/>
    </row>
    <row r="8101" spans="6:6">
      <c r="F8101" s="33"/>
    </row>
    <row r="8102" spans="6:6">
      <c r="F8102" s="33"/>
    </row>
    <row r="8103" spans="6:6">
      <c r="F8103" s="33"/>
    </row>
    <row r="8104" spans="6:6">
      <c r="F8104" s="33"/>
    </row>
    <row r="8105" spans="6:6">
      <c r="F8105" s="33"/>
    </row>
    <row r="8106" spans="6:6">
      <c r="F8106" s="33"/>
    </row>
    <row r="8107" spans="6:6">
      <c r="F8107" s="33"/>
    </row>
    <row r="8108" spans="6:6">
      <c r="F8108" s="33"/>
    </row>
    <row r="8109" spans="6:6">
      <c r="F8109" s="33"/>
    </row>
    <row r="8110" spans="6:6">
      <c r="F8110" s="33"/>
    </row>
    <row r="8111" spans="6:6">
      <c r="F8111" s="33"/>
    </row>
    <row r="8112" spans="6:6">
      <c r="F8112" s="33"/>
    </row>
    <row r="8113" spans="6:6">
      <c r="F8113" s="33"/>
    </row>
    <row r="8114" spans="6:6">
      <c r="F8114" s="33"/>
    </row>
    <row r="8115" spans="6:6">
      <c r="F8115" s="33"/>
    </row>
    <row r="8116" spans="6:6">
      <c r="F8116" s="33"/>
    </row>
    <row r="8117" spans="6:6">
      <c r="F8117" s="33"/>
    </row>
    <row r="8118" spans="6:6">
      <c r="F8118" s="33"/>
    </row>
    <row r="8119" spans="6:6">
      <c r="F8119" s="33"/>
    </row>
    <row r="8120" spans="6:6">
      <c r="F8120" s="33"/>
    </row>
    <row r="8121" spans="6:6">
      <c r="F8121" s="33"/>
    </row>
    <row r="8122" spans="6:6">
      <c r="F8122" s="33"/>
    </row>
    <row r="8123" spans="6:6">
      <c r="F8123" s="33"/>
    </row>
    <row r="8124" spans="6:6">
      <c r="F8124" s="33"/>
    </row>
    <row r="8125" spans="6:6">
      <c r="F8125" s="33"/>
    </row>
    <row r="8126" spans="6:6">
      <c r="F8126" s="33"/>
    </row>
    <row r="8127" spans="6:6">
      <c r="F8127" s="33"/>
    </row>
    <row r="8128" spans="6:6">
      <c r="F8128" s="33"/>
    </row>
    <row r="8129" spans="6:6">
      <c r="F8129" s="33"/>
    </row>
    <row r="8130" spans="6:6">
      <c r="F8130" s="33"/>
    </row>
    <row r="8131" spans="6:6">
      <c r="F8131" s="33"/>
    </row>
    <row r="8132" spans="6:6">
      <c r="F8132" s="33"/>
    </row>
    <row r="8133" spans="6:6">
      <c r="F8133" s="33"/>
    </row>
    <row r="8134" spans="6:6">
      <c r="F8134" s="33"/>
    </row>
    <row r="8135" spans="6:6">
      <c r="F8135" s="33"/>
    </row>
    <row r="8136" spans="6:6">
      <c r="F8136" s="33"/>
    </row>
    <row r="8137" spans="6:6">
      <c r="F8137" s="33"/>
    </row>
    <row r="8138" spans="6:6">
      <c r="F8138" s="33"/>
    </row>
    <row r="8139" spans="6:6">
      <c r="F8139" s="33"/>
    </row>
    <row r="8140" spans="6:6">
      <c r="F8140" s="33"/>
    </row>
    <row r="8141" spans="6:6">
      <c r="F8141" s="33"/>
    </row>
    <row r="8142" spans="6:6">
      <c r="F8142" s="33"/>
    </row>
    <row r="8143" spans="6:6">
      <c r="F8143" s="33"/>
    </row>
    <row r="8144" spans="6:6">
      <c r="F8144" s="33"/>
    </row>
    <row r="8145" spans="6:6">
      <c r="F8145" s="33"/>
    </row>
    <row r="8146" spans="6:6">
      <c r="F8146" s="33"/>
    </row>
    <row r="8147" spans="6:6">
      <c r="F8147" s="33"/>
    </row>
    <row r="8148" spans="6:6">
      <c r="F8148" s="33"/>
    </row>
    <row r="8149" spans="6:6">
      <c r="F8149" s="33"/>
    </row>
    <row r="8150" spans="6:6">
      <c r="F8150" s="33"/>
    </row>
    <row r="8151" spans="6:6">
      <c r="F8151" s="33"/>
    </row>
    <row r="8152" spans="6:6">
      <c r="F8152" s="33"/>
    </row>
    <row r="8153" spans="6:6">
      <c r="F8153" s="33"/>
    </row>
    <row r="8154" spans="6:6">
      <c r="F8154" s="33"/>
    </row>
    <row r="8155" spans="6:6">
      <c r="F8155" s="33"/>
    </row>
    <row r="8156" spans="6:6">
      <c r="F8156" s="33"/>
    </row>
    <row r="8157" spans="6:6">
      <c r="F8157" s="33"/>
    </row>
    <row r="8158" spans="6:6">
      <c r="F8158" s="33"/>
    </row>
    <row r="8159" spans="6:6">
      <c r="F8159" s="33"/>
    </row>
    <row r="8160" spans="6:6">
      <c r="F8160" s="33"/>
    </row>
    <row r="8161" spans="6:6">
      <c r="F8161" s="33"/>
    </row>
    <row r="8162" spans="6:6">
      <c r="F8162" s="33"/>
    </row>
    <row r="8163" spans="6:6">
      <c r="F8163" s="33"/>
    </row>
    <row r="8164" spans="6:6">
      <c r="F8164" s="33"/>
    </row>
    <row r="8165" spans="6:6">
      <c r="F8165" s="33"/>
    </row>
    <row r="8166" spans="6:6">
      <c r="F8166" s="33"/>
    </row>
    <row r="8167" spans="6:6">
      <c r="F8167" s="33"/>
    </row>
    <row r="8168" spans="6:6">
      <c r="F8168" s="33"/>
    </row>
    <row r="8169" spans="6:6">
      <c r="F8169" s="33"/>
    </row>
    <row r="8170" spans="6:6">
      <c r="F8170" s="33"/>
    </row>
    <row r="8171" spans="6:6">
      <c r="F8171" s="33"/>
    </row>
    <row r="8172" spans="6:6">
      <c r="F8172" s="33"/>
    </row>
    <row r="8173" spans="6:6">
      <c r="F8173" s="33"/>
    </row>
    <row r="8174" spans="6:6">
      <c r="F8174" s="33"/>
    </row>
    <row r="8175" spans="6:6">
      <c r="F8175" s="33"/>
    </row>
    <row r="8176" spans="6:6">
      <c r="F8176" s="33"/>
    </row>
    <row r="8177" spans="6:6">
      <c r="F8177" s="33"/>
    </row>
    <row r="8178" spans="6:6">
      <c r="F8178" s="33"/>
    </row>
    <row r="8179" spans="6:6">
      <c r="F8179" s="33"/>
    </row>
    <row r="8180" spans="6:6">
      <c r="F8180" s="33"/>
    </row>
    <row r="8181" spans="6:6">
      <c r="F8181" s="33"/>
    </row>
    <row r="8182" spans="6:6">
      <c r="F8182" s="33"/>
    </row>
    <row r="8183" spans="6:6">
      <c r="F8183" s="33"/>
    </row>
    <row r="8184" spans="6:6">
      <c r="F8184" s="33"/>
    </row>
    <row r="8185" spans="6:6">
      <c r="F8185" s="33"/>
    </row>
    <row r="8186" spans="6:6">
      <c r="F8186" s="33"/>
    </row>
    <row r="8187" spans="6:6">
      <c r="F8187" s="33"/>
    </row>
    <row r="8188" spans="6:6">
      <c r="F8188" s="33"/>
    </row>
    <row r="8189" spans="6:6">
      <c r="F8189" s="33"/>
    </row>
    <row r="8190" spans="6:6">
      <c r="F8190" s="33"/>
    </row>
    <row r="8191" spans="6:6">
      <c r="F8191" s="33"/>
    </row>
    <row r="8192" spans="6:6">
      <c r="F8192" s="33"/>
    </row>
    <row r="8193" spans="6:6">
      <c r="F8193" s="33"/>
    </row>
    <row r="8194" spans="6:6">
      <c r="F8194" s="33"/>
    </row>
    <row r="8195" spans="6:6">
      <c r="F8195" s="33"/>
    </row>
    <row r="8196" spans="6:6">
      <c r="F8196" s="33"/>
    </row>
    <row r="8197" spans="6:6">
      <c r="F8197" s="33"/>
    </row>
    <row r="8198" spans="6:6">
      <c r="F8198" s="33"/>
    </row>
    <row r="8199" spans="6:6">
      <c r="F8199" s="33"/>
    </row>
    <row r="8200" spans="6:6">
      <c r="F8200" s="33"/>
    </row>
    <row r="8201" spans="6:6">
      <c r="F8201" s="33"/>
    </row>
    <row r="8202" spans="6:6">
      <c r="F8202" s="33"/>
    </row>
    <row r="8203" spans="6:6">
      <c r="F8203" s="33"/>
    </row>
    <row r="8204" spans="6:6">
      <c r="F8204" s="33"/>
    </row>
    <row r="8205" spans="6:6">
      <c r="F8205" s="33"/>
    </row>
    <row r="8206" spans="6:6">
      <c r="F8206" s="33"/>
    </row>
    <row r="8207" spans="6:6">
      <c r="F8207" s="33"/>
    </row>
    <row r="8208" spans="6:6">
      <c r="F8208" s="33"/>
    </row>
    <row r="8209" spans="6:6">
      <c r="F8209" s="33"/>
    </row>
    <row r="8210" spans="6:6">
      <c r="F8210" s="33"/>
    </row>
    <row r="8211" spans="6:6">
      <c r="F8211" s="33"/>
    </row>
    <row r="8212" spans="6:6">
      <c r="F8212" s="33"/>
    </row>
    <row r="8213" spans="6:6">
      <c r="F8213" s="33"/>
    </row>
    <row r="8214" spans="6:6">
      <c r="F8214" s="33"/>
    </row>
    <row r="8215" spans="6:6">
      <c r="F8215" s="33"/>
    </row>
    <row r="8216" spans="6:6">
      <c r="F8216" s="33"/>
    </row>
    <row r="8217" spans="6:6">
      <c r="F8217" s="33"/>
    </row>
    <row r="8218" spans="6:6">
      <c r="F8218" s="33"/>
    </row>
    <row r="8219" spans="6:6">
      <c r="F8219" s="33"/>
    </row>
    <row r="8220" spans="6:6">
      <c r="F8220" s="33"/>
    </row>
    <row r="8221" spans="6:6">
      <c r="F8221" s="33"/>
    </row>
    <row r="8222" spans="6:6">
      <c r="F8222" s="33"/>
    </row>
    <row r="8223" spans="6:6">
      <c r="F8223" s="33"/>
    </row>
    <row r="8224" spans="6:6">
      <c r="F8224" s="33"/>
    </row>
    <row r="8225" spans="6:6">
      <c r="F8225" s="33"/>
    </row>
    <row r="8226" spans="6:6">
      <c r="F8226" s="33"/>
    </row>
    <row r="8227" spans="6:6">
      <c r="F8227" s="33"/>
    </row>
    <row r="8228" spans="6:6">
      <c r="F8228" s="33"/>
    </row>
    <row r="8229" spans="6:6">
      <c r="F8229" s="33"/>
    </row>
    <row r="8230" spans="6:6">
      <c r="F8230" s="33"/>
    </row>
    <row r="8231" spans="6:6">
      <c r="F8231" s="33"/>
    </row>
    <row r="8232" spans="6:6">
      <c r="F8232" s="33"/>
    </row>
    <row r="8233" spans="6:6">
      <c r="F8233" s="33"/>
    </row>
    <row r="8234" spans="6:6">
      <c r="F8234" s="33"/>
    </row>
    <row r="8235" spans="6:6">
      <c r="F8235" s="33"/>
    </row>
    <row r="8236" spans="6:6">
      <c r="F8236" s="33"/>
    </row>
    <row r="8237" spans="6:6">
      <c r="F8237" s="33"/>
    </row>
    <row r="8238" spans="6:6">
      <c r="F8238" s="33"/>
    </row>
    <row r="8239" spans="6:6">
      <c r="F8239" s="33"/>
    </row>
    <row r="8240" spans="6:6">
      <c r="F8240" s="33"/>
    </row>
    <row r="8241" spans="6:6">
      <c r="F8241" s="33"/>
    </row>
    <row r="8242" spans="6:6">
      <c r="F8242" s="33"/>
    </row>
    <row r="8243" spans="6:6">
      <c r="F8243" s="33"/>
    </row>
    <row r="8244" spans="6:6">
      <c r="F8244" s="33"/>
    </row>
    <row r="8245" spans="6:6">
      <c r="F8245" s="33"/>
    </row>
    <row r="8246" spans="6:6">
      <c r="F8246" s="33"/>
    </row>
    <row r="8247" spans="6:6">
      <c r="F8247" s="33"/>
    </row>
    <row r="8248" spans="6:6">
      <c r="F8248" s="33"/>
    </row>
    <row r="8249" spans="6:6">
      <c r="F8249" s="33"/>
    </row>
    <row r="8250" spans="6:6">
      <c r="F8250" s="33"/>
    </row>
    <row r="8251" spans="6:6">
      <c r="F8251" s="33"/>
    </row>
    <row r="8252" spans="6:6">
      <c r="F8252" s="33"/>
    </row>
    <row r="8253" spans="6:6">
      <c r="F8253" s="33"/>
    </row>
    <row r="8254" spans="6:6">
      <c r="F8254" s="33"/>
    </row>
    <row r="8255" spans="6:6">
      <c r="F8255" s="33"/>
    </row>
    <row r="8256" spans="6:6">
      <c r="F8256" s="33"/>
    </row>
    <row r="8257" spans="6:6">
      <c r="F8257" s="33"/>
    </row>
    <row r="8258" spans="6:6">
      <c r="F8258" s="33"/>
    </row>
    <row r="8259" spans="6:6">
      <c r="F8259" s="33"/>
    </row>
    <row r="8260" spans="6:6">
      <c r="F8260" s="33"/>
    </row>
    <row r="8261" spans="6:6">
      <c r="F8261" s="33"/>
    </row>
    <row r="8262" spans="6:6">
      <c r="F8262" s="33"/>
    </row>
    <row r="8263" spans="6:6">
      <c r="F8263" s="33"/>
    </row>
    <row r="8264" spans="6:6">
      <c r="F8264" s="33"/>
    </row>
    <row r="8265" spans="6:6">
      <c r="F8265" s="33"/>
    </row>
    <row r="8266" spans="6:6">
      <c r="F8266" s="33"/>
    </row>
    <row r="8267" spans="6:6">
      <c r="F8267" s="33"/>
    </row>
    <row r="8268" spans="6:6">
      <c r="F8268" s="33"/>
    </row>
    <row r="8269" spans="6:6">
      <c r="F8269" s="33"/>
    </row>
    <row r="8270" spans="6:6">
      <c r="F8270" s="33"/>
    </row>
    <row r="8271" spans="6:6">
      <c r="F8271" s="33"/>
    </row>
    <row r="8272" spans="6:6">
      <c r="F8272" s="33"/>
    </row>
    <row r="8273" spans="6:6">
      <c r="F8273" s="33"/>
    </row>
    <row r="8274" spans="6:6">
      <c r="F8274" s="33"/>
    </row>
    <row r="8275" spans="6:6">
      <c r="F8275" s="33"/>
    </row>
    <row r="8276" spans="6:6">
      <c r="F8276" s="33"/>
    </row>
    <row r="8277" spans="6:6">
      <c r="F8277" s="33"/>
    </row>
    <row r="8278" spans="6:6">
      <c r="F8278" s="33"/>
    </row>
    <row r="8279" spans="6:6">
      <c r="F8279" s="33"/>
    </row>
    <row r="8280" spans="6:6">
      <c r="F8280" s="33"/>
    </row>
    <row r="8281" spans="6:6">
      <c r="F8281" s="33"/>
    </row>
    <row r="8282" spans="6:6">
      <c r="F8282" s="33"/>
    </row>
    <row r="8283" spans="6:6">
      <c r="F8283" s="33"/>
    </row>
    <row r="8284" spans="6:6">
      <c r="F8284" s="33"/>
    </row>
    <row r="8285" spans="6:6">
      <c r="F8285" s="33"/>
    </row>
    <row r="8286" spans="6:6">
      <c r="F8286" s="33"/>
    </row>
    <row r="8287" spans="6:6">
      <c r="F8287" s="33"/>
    </row>
    <row r="8288" spans="6:6">
      <c r="F8288" s="33"/>
    </row>
    <row r="8289" spans="6:6">
      <c r="F8289" s="33"/>
    </row>
    <row r="8290" spans="6:6">
      <c r="F8290" s="33"/>
    </row>
    <row r="8291" spans="6:6">
      <c r="F8291" s="33"/>
    </row>
    <row r="8292" spans="6:6">
      <c r="F8292" s="33"/>
    </row>
    <row r="8293" spans="6:6">
      <c r="F8293" s="33"/>
    </row>
    <row r="8294" spans="6:6">
      <c r="F8294" s="33"/>
    </row>
    <row r="8295" spans="6:6">
      <c r="F8295" s="33"/>
    </row>
    <row r="8296" spans="6:6">
      <c r="F8296" s="33"/>
    </row>
    <row r="8297" spans="6:6">
      <c r="F8297" s="33"/>
    </row>
    <row r="8298" spans="6:6">
      <c r="F8298" s="33"/>
    </row>
    <row r="8299" spans="6:6">
      <c r="F8299" s="33"/>
    </row>
    <row r="8300" spans="6:6">
      <c r="F8300" s="33"/>
    </row>
    <row r="8301" spans="6:6">
      <c r="F8301" s="33"/>
    </row>
    <row r="8302" spans="6:6">
      <c r="F8302" s="33"/>
    </row>
    <row r="8303" spans="6:6">
      <c r="F8303" s="33"/>
    </row>
    <row r="8304" spans="6:6">
      <c r="F8304" s="33"/>
    </row>
    <row r="8305" spans="6:6">
      <c r="F8305" s="33"/>
    </row>
    <row r="8306" spans="6:6">
      <c r="F8306" s="33"/>
    </row>
    <row r="8307" spans="6:6">
      <c r="F8307" s="33"/>
    </row>
    <row r="8308" spans="6:6">
      <c r="F8308" s="33"/>
    </row>
    <row r="8309" spans="6:6">
      <c r="F8309" s="33"/>
    </row>
    <row r="8310" spans="6:6">
      <c r="F8310" s="33"/>
    </row>
    <row r="8311" spans="6:6">
      <c r="F8311" s="33"/>
    </row>
    <row r="8312" spans="6:6">
      <c r="F8312" s="33"/>
    </row>
    <row r="8313" spans="6:6">
      <c r="F8313" s="33"/>
    </row>
    <row r="8314" spans="6:6">
      <c r="F8314" s="33"/>
    </row>
    <row r="8315" spans="6:6">
      <c r="F8315" s="33"/>
    </row>
    <row r="8316" spans="6:6">
      <c r="F8316" s="33"/>
    </row>
    <row r="8317" spans="6:6">
      <c r="F8317" s="33"/>
    </row>
    <row r="8318" spans="6:6">
      <c r="F8318" s="33"/>
    </row>
    <row r="8319" spans="6:6">
      <c r="F8319" s="33"/>
    </row>
    <row r="8320" spans="6:6">
      <c r="F8320" s="33"/>
    </row>
    <row r="8321" spans="6:6">
      <c r="F8321" s="33"/>
    </row>
    <row r="8322" spans="6:6">
      <c r="F8322" s="33"/>
    </row>
    <row r="8323" spans="6:6">
      <c r="F8323" s="33"/>
    </row>
    <row r="8324" spans="6:6">
      <c r="F8324" s="33"/>
    </row>
    <row r="8325" spans="6:6">
      <c r="F8325" s="33"/>
    </row>
    <row r="8326" spans="6:6">
      <c r="F8326" s="33"/>
    </row>
    <row r="8327" spans="6:6">
      <c r="F8327" s="33"/>
    </row>
    <row r="8328" spans="6:6">
      <c r="F8328" s="33"/>
    </row>
    <row r="8329" spans="6:6">
      <c r="F8329" s="33"/>
    </row>
    <row r="8330" spans="6:6">
      <c r="F8330" s="33"/>
    </row>
    <row r="8331" spans="6:6">
      <c r="F8331" s="33"/>
    </row>
    <row r="8332" spans="6:6">
      <c r="F8332" s="33"/>
    </row>
    <row r="8333" spans="6:6">
      <c r="F8333" s="33"/>
    </row>
    <row r="8334" spans="6:6">
      <c r="F8334" s="33"/>
    </row>
    <row r="8335" spans="6:6">
      <c r="F8335" s="33"/>
    </row>
    <row r="8336" spans="6:6">
      <c r="F8336" s="33"/>
    </row>
    <row r="8337" spans="6:6">
      <c r="F8337" s="33"/>
    </row>
    <row r="8338" spans="6:6">
      <c r="F8338" s="33"/>
    </row>
    <row r="8339" spans="6:6">
      <c r="F8339" s="33"/>
    </row>
    <row r="8340" spans="6:6">
      <c r="F8340" s="33"/>
    </row>
    <row r="8341" spans="6:6">
      <c r="F8341" s="33"/>
    </row>
    <row r="8342" spans="6:6">
      <c r="F8342" s="33"/>
    </row>
    <row r="8343" spans="6:6">
      <c r="F8343" s="33"/>
    </row>
    <row r="8344" spans="6:6">
      <c r="F8344" s="33"/>
    </row>
    <row r="8345" spans="6:6">
      <c r="F8345" s="33"/>
    </row>
    <row r="8346" spans="6:6">
      <c r="F8346" s="33"/>
    </row>
    <row r="8347" spans="6:6">
      <c r="F8347" s="33"/>
    </row>
    <row r="8348" spans="6:6">
      <c r="F8348" s="33"/>
    </row>
    <row r="8349" spans="6:6">
      <c r="F8349" s="33"/>
    </row>
    <row r="8350" spans="6:6">
      <c r="F8350" s="33"/>
    </row>
    <row r="8351" spans="6:6">
      <c r="F8351" s="33"/>
    </row>
    <row r="8352" spans="6:6">
      <c r="F8352" s="33"/>
    </row>
    <row r="8353" spans="6:6">
      <c r="F8353" s="33"/>
    </row>
    <row r="8354" spans="6:6">
      <c r="F8354" s="33"/>
    </row>
    <row r="8355" spans="6:6">
      <c r="F8355" s="33"/>
    </row>
    <row r="8356" spans="6:6">
      <c r="F8356" s="33"/>
    </row>
    <row r="8357" spans="6:6">
      <c r="F8357" s="33"/>
    </row>
    <row r="8358" spans="6:6">
      <c r="F8358" s="33"/>
    </row>
    <row r="8359" spans="6:6">
      <c r="F8359" s="33"/>
    </row>
    <row r="8360" spans="6:6">
      <c r="F8360" s="33"/>
    </row>
    <row r="8361" spans="6:6">
      <c r="F8361" s="33"/>
    </row>
    <row r="8362" spans="6:6">
      <c r="F8362" s="33"/>
    </row>
    <row r="8363" spans="6:6">
      <c r="F8363" s="33"/>
    </row>
    <row r="8364" spans="6:6">
      <c r="F8364" s="33"/>
    </row>
    <row r="8365" spans="6:6">
      <c r="F8365" s="33"/>
    </row>
    <row r="8366" spans="6:6">
      <c r="F8366" s="33"/>
    </row>
    <row r="8367" spans="6:6">
      <c r="F8367" s="33"/>
    </row>
    <row r="8368" spans="6:6">
      <c r="F8368" s="33"/>
    </row>
    <row r="8369" spans="6:6">
      <c r="F8369" s="33"/>
    </row>
    <row r="8370" spans="6:6">
      <c r="F8370" s="33"/>
    </row>
    <row r="8371" spans="6:6">
      <c r="F8371" s="33"/>
    </row>
    <row r="8372" spans="6:6">
      <c r="F8372" s="33"/>
    </row>
    <row r="8373" spans="6:6">
      <c r="F8373" s="33"/>
    </row>
    <row r="8374" spans="6:6">
      <c r="F8374" s="33"/>
    </row>
    <row r="8375" spans="6:6">
      <c r="F8375" s="33"/>
    </row>
    <row r="8376" spans="6:6">
      <c r="F8376" s="33"/>
    </row>
    <row r="8377" spans="6:6">
      <c r="F8377" s="33"/>
    </row>
    <row r="8378" spans="6:6">
      <c r="F8378" s="33"/>
    </row>
    <row r="8379" spans="6:6">
      <c r="F8379" s="33"/>
    </row>
    <row r="8380" spans="6:6">
      <c r="F8380" s="33"/>
    </row>
    <row r="8381" spans="6:6">
      <c r="F8381" s="33"/>
    </row>
    <row r="8382" spans="6:6">
      <c r="F8382" s="33"/>
    </row>
    <row r="8383" spans="6:6">
      <c r="F8383" s="33"/>
    </row>
    <row r="8384" spans="6:6">
      <c r="F8384" s="33"/>
    </row>
    <row r="8385" spans="6:6">
      <c r="F8385" s="33"/>
    </row>
    <row r="8386" spans="6:6">
      <c r="F8386" s="33"/>
    </row>
    <row r="8387" spans="6:6">
      <c r="F8387" s="33"/>
    </row>
    <row r="8388" spans="6:6">
      <c r="F8388" s="33"/>
    </row>
    <row r="8389" spans="6:6">
      <c r="F8389" s="33"/>
    </row>
    <row r="8390" spans="6:6">
      <c r="F8390" s="33"/>
    </row>
    <row r="8391" spans="6:6">
      <c r="F8391" s="33"/>
    </row>
    <row r="8392" spans="6:6">
      <c r="F8392" s="33"/>
    </row>
    <row r="8393" spans="6:6">
      <c r="F8393" s="33"/>
    </row>
    <row r="8394" spans="6:6">
      <c r="F8394" s="33"/>
    </row>
    <row r="8395" spans="6:6">
      <c r="F8395" s="33"/>
    </row>
    <row r="8396" spans="6:6">
      <c r="F8396" s="33"/>
    </row>
    <row r="8397" spans="6:6">
      <c r="F8397" s="33"/>
    </row>
    <row r="8398" spans="6:6">
      <c r="F8398" s="33"/>
    </row>
    <row r="8399" spans="6:6">
      <c r="F8399" s="33"/>
    </row>
    <row r="8400" spans="6:6">
      <c r="F8400" s="33"/>
    </row>
    <row r="8401" spans="6:6">
      <c r="F8401" s="33"/>
    </row>
    <row r="8402" spans="6:6">
      <c r="F8402" s="33"/>
    </row>
    <row r="8403" spans="6:6">
      <c r="F8403" s="33"/>
    </row>
    <row r="8404" spans="6:6">
      <c r="F8404" s="33"/>
    </row>
    <row r="8405" spans="6:6">
      <c r="F8405" s="33"/>
    </row>
    <row r="8406" spans="6:6">
      <c r="F8406" s="33"/>
    </row>
    <row r="8407" spans="6:6">
      <c r="F8407" s="33"/>
    </row>
    <row r="8408" spans="6:6">
      <c r="F8408" s="33"/>
    </row>
    <row r="8409" spans="6:6">
      <c r="F8409" s="33"/>
    </row>
    <row r="8410" spans="6:6">
      <c r="F8410" s="33"/>
    </row>
    <row r="8411" spans="6:6">
      <c r="F8411" s="33"/>
    </row>
    <row r="8412" spans="6:6">
      <c r="F8412" s="33"/>
    </row>
    <row r="8413" spans="6:6">
      <c r="F8413" s="33"/>
    </row>
    <row r="8414" spans="6:6">
      <c r="F8414" s="33"/>
    </row>
    <row r="8415" spans="6:6">
      <c r="F8415" s="33"/>
    </row>
    <row r="8416" spans="6:6">
      <c r="F8416" s="33"/>
    </row>
    <row r="8417" spans="6:6">
      <c r="F8417" s="33"/>
    </row>
    <row r="8418" spans="6:6">
      <c r="F8418" s="33"/>
    </row>
    <row r="8419" spans="6:6">
      <c r="F8419" s="33"/>
    </row>
    <row r="8420" spans="6:6">
      <c r="F8420" s="33"/>
    </row>
    <row r="8421" spans="6:6">
      <c r="F8421" s="33"/>
    </row>
    <row r="8422" spans="6:6">
      <c r="F8422" s="33"/>
    </row>
    <row r="8423" spans="6:6">
      <c r="F8423" s="33"/>
    </row>
    <row r="8424" spans="6:6">
      <c r="F8424" s="33"/>
    </row>
    <row r="8425" spans="6:6">
      <c r="F8425" s="33"/>
    </row>
    <row r="8426" spans="6:6">
      <c r="F8426" s="33"/>
    </row>
    <row r="8427" spans="6:6">
      <c r="F8427" s="33"/>
    </row>
    <row r="8428" spans="6:6">
      <c r="F8428" s="33"/>
    </row>
    <row r="8429" spans="6:6">
      <c r="F8429" s="33"/>
    </row>
    <row r="8430" spans="6:6">
      <c r="F8430" s="33"/>
    </row>
    <row r="8431" spans="6:6">
      <c r="F8431" s="33"/>
    </row>
    <row r="8432" spans="6:6">
      <c r="F8432" s="33"/>
    </row>
    <row r="8433" spans="6:6">
      <c r="F8433" s="33"/>
    </row>
    <row r="8434" spans="6:6">
      <c r="F8434" s="33"/>
    </row>
    <row r="8435" spans="6:6">
      <c r="F8435" s="33"/>
    </row>
    <row r="8436" spans="6:6">
      <c r="F8436" s="33"/>
    </row>
    <row r="8437" spans="6:6">
      <c r="F8437" s="33"/>
    </row>
    <row r="8438" spans="6:6">
      <c r="F8438" s="33"/>
    </row>
    <row r="8439" spans="6:6">
      <c r="F8439" s="33"/>
    </row>
    <row r="8440" spans="6:6">
      <c r="F8440" s="33"/>
    </row>
    <row r="8441" spans="6:6">
      <c r="F8441" s="33"/>
    </row>
    <row r="8442" spans="6:6">
      <c r="F8442" s="33"/>
    </row>
    <row r="8443" spans="6:6">
      <c r="F8443" s="33"/>
    </row>
    <row r="8444" spans="6:6">
      <c r="F8444" s="33"/>
    </row>
    <row r="8445" spans="6:6">
      <c r="F8445" s="33"/>
    </row>
    <row r="8446" spans="6:6">
      <c r="F8446" s="33"/>
    </row>
    <row r="8447" spans="6:6">
      <c r="F8447" s="33"/>
    </row>
    <row r="8448" spans="6:6">
      <c r="F8448" s="33"/>
    </row>
    <row r="8449" spans="6:6">
      <c r="F8449" s="33"/>
    </row>
    <row r="8450" spans="6:6">
      <c r="F8450" s="33"/>
    </row>
    <row r="8451" spans="6:6">
      <c r="F8451" s="33"/>
    </row>
    <row r="8452" spans="6:6">
      <c r="F8452" s="33"/>
    </row>
    <row r="8453" spans="6:6">
      <c r="F8453" s="33"/>
    </row>
    <row r="8454" spans="6:6">
      <c r="F8454" s="33"/>
    </row>
    <row r="8455" spans="6:6">
      <c r="F8455" s="33"/>
    </row>
    <row r="8456" spans="6:6">
      <c r="F8456" s="33"/>
    </row>
    <row r="8457" spans="6:6">
      <c r="F8457" s="33"/>
    </row>
    <row r="8458" spans="6:6">
      <c r="F8458" s="33"/>
    </row>
    <row r="8459" spans="6:6">
      <c r="F8459" s="33"/>
    </row>
    <row r="8460" spans="6:6">
      <c r="F8460" s="33"/>
    </row>
    <row r="8461" spans="6:6">
      <c r="F8461" s="33"/>
    </row>
    <row r="8462" spans="6:6">
      <c r="F8462" s="33"/>
    </row>
    <row r="8463" spans="6:6">
      <c r="F8463" s="33"/>
    </row>
    <row r="8464" spans="6:6">
      <c r="F8464" s="33"/>
    </row>
    <row r="8465" spans="6:6">
      <c r="F8465" s="33"/>
    </row>
    <row r="8466" spans="6:6">
      <c r="F8466" s="33"/>
    </row>
    <row r="8467" spans="6:6">
      <c r="F8467" s="33"/>
    </row>
    <row r="8468" spans="6:6">
      <c r="F8468" s="33"/>
    </row>
    <row r="8469" spans="6:6">
      <c r="F8469" s="33"/>
    </row>
    <row r="8470" spans="6:6">
      <c r="F8470" s="33"/>
    </row>
    <row r="8471" spans="6:6">
      <c r="F8471" s="33"/>
    </row>
    <row r="8472" spans="6:6">
      <c r="F8472" s="33"/>
    </row>
    <row r="8473" spans="6:6">
      <c r="F8473" s="33"/>
    </row>
    <row r="8474" spans="6:6">
      <c r="F8474" s="33"/>
    </row>
    <row r="8475" spans="6:6">
      <c r="F8475" s="33"/>
    </row>
    <row r="8476" spans="6:6">
      <c r="F8476" s="33"/>
    </row>
    <row r="8477" spans="6:6">
      <c r="F8477" s="33"/>
    </row>
    <row r="8478" spans="6:6">
      <c r="F8478" s="33"/>
    </row>
    <row r="8479" spans="6:6">
      <c r="F8479" s="33"/>
    </row>
    <row r="8480" spans="6:6">
      <c r="F8480" s="33"/>
    </row>
    <row r="8481" spans="6:6">
      <c r="F8481" s="33"/>
    </row>
    <row r="8482" spans="6:6">
      <c r="F8482" s="33"/>
    </row>
    <row r="8483" spans="6:6">
      <c r="F8483" s="33"/>
    </row>
    <row r="8484" spans="6:6">
      <c r="F8484" s="33"/>
    </row>
    <row r="8485" spans="6:6">
      <c r="F8485" s="33"/>
    </row>
    <row r="8486" spans="6:6">
      <c r="F8486" s="33"/>
    </row>
    <row r="8487" spans="6:6">
      <c r="F8487" s="33"/>
    </row>
    <row r="8488" spans="6:6">
      <c r="F8488" s="33"/>
    </row>
    <row r="8489" spans="6:6">
      <c r="F8489" s="33"/>
    </row>
    <row r="8490" spans="6:6">
      <c r="F8490" s="33"/>
    </row>
    <row r="8491" spans="6:6">
      <c r="F8491" s="33"/>
    </row>
    <row r="8492" spans="6:6">
      <c r="F8492" s="33"/>
    </row>
    <row r="8493" spans="6:6">
      <c r="F8493" s="33"/>
    </row>
    <row r="8494" spans="6:6">
      <c r="F8494" s="33"/>
    </row>
    <row r="8495" spans="6:6">
      <c r="F8495" s="33"/>
    </row>
    <row r="8496" spans="6:6">
      <c r="F8496" s="33"/>
    </row>
    <row r="8497" spans="6:6">
      <c r="F8497" s="33"/>
    </row>
    <row r="8498" spans="6:6">
      <c r="F8498" s="33"/>
    </row>
    <row r="8499" spans="6:6">
      <c r="F8499" s="33"/>
    </row>
    <row r="8500" spans="6:6">
      <c r="F8500" s="33"/>
    </row>
    <row r="8501" spans="6:6">
      <c r="F8501" s="33"/>
    </row>
    <row r="8502" spans="6:6">
      <c r="F8502" s="33"/>
    </row>
    <row r="8503" spans="6:6">
      <c r="F8503" s="33"/>
    </row>
    <row r="8504" spans="6:6">
      <c r="F8504" s="33"/>
    </row>
    <row r="8505" spans="6:6">
      <c r="F8505" s="33"/>
    </row>
    <row r="8506" spans="6:6">
      <c r="F8506" s="33"/>
    </row>
    <row r="8507" spans="6:6">
      <c r="F8507" s="33"/>
    </row>
    <row r="8508" spans="6:6">
      <c r="F8508" s="33"/>
    </row>
    <row r="8509" spans="6:6">
      <c r="F8509" s="33"/>
    </row>
    <row r="8510" spans="6:6">
      <c r="F8510" s="33"/>
    </row>
    <row r="8511" spans="6:6">
      <c r="F8511" s="33"/>
    </row>
    <row r="8512" spans="6:6">
      <c r="F8512" s="33"/>
    </row>
    <row r="8513" spans="6:6">
      <c r="F8513" s="33"/>
    </row>
    <row r="8514" spans="6:6">
      <c r="F8514" s="33"/>
    </row>
    <row r="8515" spans="6:6">
      <c r="F8515" s="33"/>
    </row>
    <row r="8516" spans="6:6">
      <c r="F8516" s="33"/>
    </row>
    <row r="8517" spans="6:6">
      <c r="F8517" s="33"/>
    </row>
    <row r="8518" spans="6:6">
      <c r="F8518" s="33"/>
    </row>
    <row r="8519" spans="6:6">
      <c r="F8519" s="33"/>
    </row>
    <row r="8520" spans="6:6">
      <c r="F8520" s="33"/>
    </row>
    <row r="8521" spans="6:6">
      <c r="F8521" s="33"/>
    </row>
    <row r="8522" spans="6:6">
      <c r="F8522" s="33"/>
    </row>
    <row r="8523" spans="6:6">
      <c r="F8523" s="33"/>
    </row>
    <row r="8524" spans="6:6">
      <c r="F8524" s="33"/>
    </row>
    <row r="8525" spans="6:6">
      <c r="F8525" s="33"/>
    </row>
    <row r="8526" spans="6:6">
      <c r="F8526" s="33"/>
    </row>
    <row r="8527" spans="6:6">
      <c r="F8527" s="33"/>
    </row>
    <row r="8528" spans="6:6">
      <c r="F8528" s="33"/>
    </row>
    <row r="8529" spans="6:6">
      <c r="F8529" s="33"/>
    </row>
    <row r="8530" spans="6:6">
      <c r="F8530" s="33"/>
    </row>
    <row r="8531" spans="6:6">
      <c r="F8531" s="33"/>
    </row>
    <row r="8532" spans="6:6">
      <c r="F8532" s="33"/>
    </row>
    <row r="8533" spans="6:6">
      <c r="F8533" s="33"/>
    </row>
    <row r="8534" spans="6:6">
      <c r="F8534" s="33"/>
    </row>
    <row r="8535" spans="6:6">
      <c r="F8535" s="33"/>
    </row>
    <row r="8536" spans="6:6">
      <c r="F8536" s="33"/>
    </row>
    <row r="8537" spans="6:6">
      <c r="F8537" s="33"/>
    </row>
    <row r="8538" spans="6:6">
      <c r="F8538" s="33"/>
    </row>
    <row r="8539" spans="6:6">
      <c r="F8539" s="33"/>
    </row>
    <row r="8540" spans="6:6">
      <c r="F8540" s="33"/>
    </row>
    <row r="8541" spans="6:6">
      <c r="F8541" s="33"/>
    </row>
    <row r="8542" spans="6:6">
      <c r="F8542" s="33"/>
    </row>
    <row r="8543" spans="6:6">
      <c r="F8543" s="33"/>
    </row>
    <row r="8544" spans="6:6">
      <c r="F8544" s="33"/>
    </row>
    <row r="8545" spans="6:6">
      <c r="F8545" s="33"/>
    </row>
    <row r="8546" spans="6:6">
      <c r="F8546" s="33"/>
    </row>
    <row r="8547" spans="6:6">
      <c r="F8547" s="33"/>
    </row>
    <row r="8548" spans="6:6">
      <c r="F8548" s="33"/>
    </row>
    <row r="8549" spans="6:6">
      <c r="F8549" s="33"/>
    </row>
    <row r="8550" spans="6:6">
      <c r="F8550" s="33"/>
    </row>
    <row r="8551" spans="6:6">
      <c r="F8551" s="33"/>
    </row>
    <row r="8552" spans="6:6">
      <c r="F8552" s="33"/>
    </row>
    <row r="8553" spans="6:6">
      <c r="F8553" s="33"/>
    </row>
    <row r="8554" spans="6:6">
      <c r="F8554" s="33"/>
    </row>
    <row r="8555" spans="6:6">
      <c r="F8555" s="33"/>
    </row>
    <row r="8556" spans="6:6">
      <c r="F8556" s="33"/>
    </row>
    <row r="8557" spans="6:6">
      <c r="F8557" s="33"/>
    </row>
    <row r="8558" spans="6:6">
      <c r="F8558" s="33"/>
    </row>
    <row r="8559" spans="6:6">
      <c r="F8559" s="33"/>
    </row>
    <row r="8560" spans="6:6">
      <c r="F8560" s="33"/>
    </row>
    <row r="8561" spans="6:6">
      <c r="F8561" s="33"/>
    </row>
    <row r="8562" spans="6:6">
      <c r="F8562" s="33"/>
    </row>
    <row r="8563" spans="6:6">
      <c r="F8563" s="33"/>
    </row>
    <row r="8564" spans="6:6">
      <c r="F8564" s="33"/>
    </row>
    <row r="8565" spans="6:6">
      <c r="F8565" s="33"/>
    </row>
    <row r="8566" spans="6:6">
      <c r="F8566" s="33"/>
    </row>
    <row r="8567" spans="6:6">
      <c r="F8567" s="33"/>
    </row>
    <row r="8568" spans="6:6">
      <c r="F8568" s="33"/>
    </row>
    <row r="8569" spans="6:6">
      <c r="F8569" s="33"/>
    </row>
    <row r="8570" spans="6:6">
      <c r="F8570" s="33"/>
    </row>
    <row r="8571" spans="6:6">
      <c r="F8571" s="33"/>
    </row>
    <row r="8572" spans="6:6">
      <c r="F8572" s="33"/>
    </row>
    <row r="8573" spans="6:6">
      <c r="F8573" s="33"/>
    </row>
    <row r="8574" spans="6:6">
      <c r="F8574" s="33"/>
    </row>
    <row r="8575" spans="6:6">
      <c r="F8575" s="33"/>
    </row>
    <row r="8576" spans="6:6">
      <c r="F8576" s="33"/>
    </row>
    <row r="8577" spans="6:6">
      <c r="F8577" s="33"/>
    </row>
    <row r="8578" spans="6:6">
      <c r="F8578" s="33"/>
    </row>
    <row r="8579" spans="6:6">
      <c r="F8579" s="33"/>
    </row>
    <row r="8580" spans="6:6">
      <c r="F8580" s="33"/>
    </row>
    <row r="8581" spans="6:6">
      <c r="F8581" s="33"/>
    </row>
    <row r="8582" spans="6:6">
      <c r="F8582" s="33"/>
    </row>
    <row r="8583" spans="6:6">
      <c r="F8583" s="33"/>
    </row>
    <row r="8584" spans="6:6">
      <c r="F8584" s="33"/>
    </row>
    <row r="8585" spans="6:6">
      <c r="F8585" s="33"/>
    </row>
    <row r="8586" spans="6:6">
      <c r="F8586" s="33"/>
    </row>
    <row r="8587" spans="6:6">
      <c r="F8587" s="33"/>
    </row>
    <row r="8588" spans="6:6">
      <c r="F8588" s="33"/>
    </row>
    <row r="8589" spans="6:6">
      <c r="F8589" s="33"/>
    </row>
    <row r="8590" spans="6:6">
      <c r="F8590" s="33"/>
    </row>
    <row r="8591" spans="6:6">
      <c r="F8591" s="33"/>
    </row>
    <row r="8592" spans="6:6">
      <c r="F8592" s="33"/>
    </row>
    <row r="8593" spans="6:6">
      <c r="F8593" s="33"/>
    </row>
    <row r="8594" spans="6:6">
      <c r="F8594" s="33"/>
    </row>
    <row r="8595" spans="6:6">
      <c r="F8595" s="33"/>
    </row>
    <row r="8596" spans="6:6">
      <c r="F8596" s="33"/>
    </row>
    <row r="8597" spans="6:6">
      <c r="F8597" s="33"/>
    </row>
    <row r="8598" spans="6:6">
      <c r="F8598" s="33"/>
    </row>
    <row r="8599" spans="6:6">
      <c r="F8599" s="33"/>
    </row>
    <row r="8600" spans="6:6">
      <c r="F8600" s="33"/>
    </row>
    <row r="8601" spans="6:6">
      <c r="F8601" s="33"/>
    </row>
    <row r="8602" spans="6:6">
      <c r="F8602" s="33"/>
    </row>
    <row r="8603" spans="6:6">
      <c r="F8603" s="33"/>
    </row>
    <row r="8604" spans="6:6">
      <c r="F8604" s="33"/>
    </row>
    <row r="8605" spans="6:6">
      <c r="F8605" s="33"/>
    </row>
    <row r="8606" spans="6:6">
      <c r="F8606" s="33"/>
    </row>
    <row r="8607" spans="6:6">
      <c r="F8607" s="33"/>
    </row>
    <row r="8608" spans="6:6">
      <c r="F8608" s="33"/>
    </row>
    <row r="8609" spans="6:6">
      <c r="F8609" s="33"/>
    </row>
    <row r="8610" spans="6:6">
      <c r="F8610" s="33"/>
    </row>
    <row r="8611" spans="6:6">
      <c r="F8611" s="33"/>
    </row>
    <row r="8612" spans="6:6">
      <c r="F8612" s="33"/>
    </row>
    <row r="8613" spans="6:6">
      <c r="F8613" s="33"/>
    </row>
    <row r="8614" spans="6:6">
      <c r="F8614" s="33"/>
    </row>
    <row r="8615" spans="6:6">
      <c r="F8615" s="33"/>
    </row>
    <row r="8616" spans="6:6">
      <c r="F8616" s="33"/>
    </row>
    <row r="8617" spans="6:6">
      <c r="F8617" s="33"/>
    </row>
    <row r="8618" spans="6:6">
      <c r="F8618" s="33"/>
    </row>
    <row r="8619" spans="6:6">
      <c r="F8619" s="33"/>
    </row>
    <row r="8620" spans="6:6">
      <c r="F8620" s="33"/>
    </row>
    <row r="8621" spans="6:6">
      <c r="F8621" s="33"/>
    </row>
    <row r="8622" spans="6:6">
      <c r="F8622" s="33"/>
    </row>
    <row r="8623" spans="6:6">
      <c r="F8623" s="33"/>
    </row>
    <row r="8624" spans="6:6">
      <c r="F8624" s="33"/>
    </row>
    <row r="8625" spans="6:6">
      <c r="F8625" s="33"/>
    </row>
    <row r="8626" spans="6:6">
      <c r="F8626" s="33"/>
    </row>
    <row r="8627" spans="6:6">
      <c r="F8627" s="33"/>
    </row>
    <row r="8628" spans="6:6">
      <c r="F8628" s="33"/>
    </row>
    <row r="8629" spans="6:6">
      <c r="F8629" s="33"/>
    </row>
    <row r="8630" spans="6:6">
      <c r="F8630" s="33"/>
    </row>
    <row r="8631" spans="6:6">
      <c r="F8631" s="33"/>
    </row>
    <row r="8632" spans="6:6">
      <c r="F8632" s="33"/>
    </row>
    <row r="8633" spans="6:6">
      <c r="F8633" s="33"/>
    </row>
    <row r="8634" spans="6:6">
      <c r="F8634" s="33"/>
    </row>
    <row r="8635" spans="6:6">
      <c r="F8635" s="33"/>
    </row>
    <row r="8636" spans="6:6">
      <c r="F8636" s="33"/>
    </row>
    <row r="8637" spans="6:6">
      <c r="F8637" s="33"/>
    </row>
    <row r="8638" spans="6:6">
      <c r="F8638" s="33"/>
    </row>
    <row r="8639" spans="6:6">
      <c r="F8639" s="33"/>
    </row>
    <row r="8640" spans="6:6">
      <c r="F8640" s="33"/>
    </row>
    <row r="8641" spans="6:6">
      <c r="F8641" s="33"/>
    </row>
    <row r="8642" spans="6:6">
      <c r="F8642" s="33"/>
    </row>
    <row r="8643" spans="6:6">
      <c r="F8643" s="33"/>
    </row>
    <row r="8644" spans="6:6">
      <c r="F8644" s="33"/>
    </row>
    <row r="8645" spans="6:6">
      <c r="F8645" s="33"/>
    </row>
    <row r="8646" spans="6:6">
      <c r="F8646" s="33"/>
    </row>
    <row r="8647" spans="6:6">
      <c r="F8647" s="33"/>
    </row>
    <row r="8648" spans="6:6">
      <c r="F8648" s="33"/>
    </row>
    <row r="8649" spans="6:6">
      <c r="F8649" s="33"/>
    </row>
    <row r="8650" spans="6:6">
      <c r="F8650" s="33"/>
    </row>
    <row r="8651" spans="6:6">
      <c r="F8651" s="33"/>
    </row>
    <row r="8652" spans="6:6">
      <c r="F8652" s="33"/>
    </row>
    <row r="8653" spans="6:6">
      <c r="F8653" s="33"/>
    </row>
    <row r="8654" spans="6:6">
      <c r="F8654" s="33"/>
    </row>
    <row r="8655" spans="6:6">
      <c r="F8655" s="33"/>
    </row>
    <row r="8656" spans="6:6">
      <c r="F8656" s="33"/>
    </row>
    <row r="8657" spans="6:6">
      <c r="F8657" s="33"/>
    </row>
    <row r="8658" spans="6:6">
      <c r="F8658" s="33"/>
    </row>
    <row r="8659" spans="6:6">
      <c r="F8659" s="33"/>
    </row>
    <row r="8660" spans="6:6">
      <c r="F8660" s="33"/>
    </row>
    <row r="8661" spans="6:6">
      <c r="F8661" s="33"/>
    </row>
    <row r="8662" spans="6:6">
      <c r="F8662" s="33"/>
    </row>
    <row r="8663" spans="6:6">
      <c r="F8663" s="33"/>
    </row>
    <row r="8664" spans="6:6">
      <c r="F8664" s="33"/>
    </row>
    <row r="8665" spans="6:6">
      <c r="F8665" s="33"/>
    </row>
    <row r="8666" spans="6:6">
      <c r="F8666" s="33"/>
    </row>
    <row r="8667" spans="6:6">
      <c r="F8667" s="33"/>
    </row>
    <row r="8668" spans="6:6">
      <c r="F8668" s="33"/>
    </row>
    <row r="8669" spans="6:6">
      <c r="F8669" s="33"/>
    </row>
    <row r="8670" spans="6:6">
      <c r="F8670" s="33"/>
    </row>
    <row r="8671" spans="6:6">
      <c r="F8671" s="33"/>
    </row>
    <row r="8672" spans="6:6">
      <c r="F8672" s="33"/>
    </row>
    <row r="8673" spans="6:6">
      <c r="F8673" s="33"/>
    </row>
    <row r="8674" spans="6:6">
      <c r="F8674" s="33"/>
    </row>
    <row r="8675" spans="6:6">
      <c r="F8675" s="33"/>
    </row>
    <row r="8676" spans="6:6">
      <c r="F8676" s="33"/>
    </row>
    <row r="8677" spans="6:6">
      <c r="F8677" s="33"/>
    </row>
    <row r="8678" spans="6:6">
      <c r="F8678" s="33"/>
    </row>
    <row r="8679" spans="6:6">
      <c r="F8679" s="33"/>
    </row>
    <row r="8680" spans="6:6">
      <c r="F8680" s="33"/>
    </row>
    <row r="8681" spans="6:6">
      <c r="F8681" s="33"/>
    </row>
    <row r="8682" spans="6:6">
      <c r="F8682" s="33"/>
    </row>
    <row r="8683" spans="6:6">
      <c r="F8683" s="33"/>
    </row>
    <row r="8684" spans="6:6">
      <c r="F8684" s="33"/>
    </row>
    <row r="8685" spans="6:6">
      <c r="F8685" s="33"/>
    </row>
    <row r="8686" spans="6:6">
      <c r="F8686" s="33"/>
    </row>
    <row r="8687" spans="6:6">
      <c r="F8687" s="33"/>
    </row>
    <row r="8688" spans="6:6">
      <c r="F8688" s="33"/>
    </row>
    <row r="8689" spans="6:6">
      <c r="F8689" s="33"/>
    </row>
    <row r="8690" spans="6:6">
      <c r="F8690" s="33"/>
    </row>
    <row r="8691" spans="6:6">
      <c r="F8691" s="33"/>
    </row>
    <row r="8692" spans="6:6">
      <c r="F8692" s="33"/>
    </row>
    <row r="8693" spans="6:6">
      <c r="F8693" s="33"/>
    </row>
    <row r="8694" spans="6:6">
      <c r="F8694" s="33"/>
    </row>
    <row r="8695" spans="6:6">
      <c r="F8695" s="33"/>
    </row>
    <row r="8696" spans="6:6">
      <c r="F8696" s="33"/>
    </row>
    <row r="8697" spans="6:6">
      <c r="F8697" s="33"/>
    </row>
    <row r="8698" spans="6:6">
      <c r="F8698" s="33"/>
    </row>
    <row r="8699" spans="6:6">
      <c r="F8699" s="33"/>
    </row>
    <row r="8700" spans="6:6">
      <c r="F8700" s="33"/>
    </row>
    <row r="8701" spans="6:6">
      <c r="F8701" s="33"/>
    </row>
    <row r="8702" spans="6:6">
      <c r="F8702" s="33"/>
    </row>
    <row r="8703" spans="6:6">
      <c r="F8703" s="33"/>
    </row>
    <row r="8704" spans="6:6">
      <c r="F8704" s="33"/>
    </row>
    <row r="8705" spans="6:6">
      <c r="F8705" s="33"/>
    </row>
    <row r="8706" spans="6:6">
      <c r="F8706" s="33"/>
    </row>
    <row r="8707" spans="6:6">
      <c r="F8707" s="33"/>
    </row>
    <row r="8708" spans="6:6">
      <c r="F8708" s="33"/>
    </row>
    <row r="8709" spans="6:6">
      <c r="F8709" s="33"/>
    </row>
    <row r="8710" spans="6:6">
      <c r="F8710" s="33"/>
    </row>
    <row r="8711" spans="6:6">
      <c r="F8711" s="33"/>
    </row>
    <row r="8712" spans="6:6">
      <c r="F8712" s="33"/>
    </row>
    <row r="8713" spans="6:6">
      <c r="F8713" s="33"/>
    </row>
    <row r="8714" spans="6:6">
      <c r="F8714" s="33"/>
    </row>
    <row r="8715" spans="6:6">
      <c r="F8715" s="33"/>
    </row>
    <row r="8716" spans="6:6">
      <c r="F8716" s="33"/>
    </row>
    <row r="8717" spans="6:6">
      <c r="F8717" s="33"/>
    </row>
    <row r="8718" spans="6:6">
      <c r="F8718" s="33"/>
    </row>
    <row r="8719" spans="6:6">
      <c r="F8719" s="33"/>
    </row>
    <row r="8720" spans="6:6">
      <c r="F8720" s="33"/>
    </row>
    <row r="8721" spans="6:6">
      <c r="F8721" s="33"/>
    </row>
    <row r="8722" spans="6:6">
      <c r="F8722" s="33"/>
    </row>
    <row r="8723" spans="6:6">
      <c r="F8723" s="33"/>
    </row>
    <row r="8724" spans="6:6">
      <c r="F8724" s="33"/>
    </row>
    <row r="8725" spans="6:6">
      <c r="F8725" s="33"/>
    </row>
    <row r="8726" spans="6:6">
      <c r="F8726" s="33"/>
    </row>
    <row r="8727" spans="6:6">
      <c r="F8727" s="33"/>
    </row>
    <row r="8728" spans="6:6">
      <c r="F8728" s="33"/>
    </row>
    <row r="8729" spans="6:6">
      <c r="F8729" s="33"/>
    </row>
    <row r="8730" spans="6:6">
      <c r="F8730" s="33"/>
    </row>
    <row r="8731" spans="6:6">
      <c r="F8731" s="33"/>
    </row>
    <row r="8732" spans="6:6">
      <c r="F8732" s="33"/>
    </row>
    <row r="8733" spans="6:6">
      <c r="F8733" s="33"/>
    </row>
    <row r="8734" spans="6:6">
      <c r="F8734" s="33"/>
    </row>
    <row r="8735" spans="6:6">
      <c r="F8735" s="33"/>
    </row>
    <row r="8736" spans="6:6">
      <c r="F8736" s="33"/>
    </row>
    <row r="8737" spans="6:6">
      <c r="F8737" s="33"/>
    </row>
    <row r="8738" spans="6:6">
      <c r="F8738" s="33"/>
    </row>
    <row r="8739" spans="6:6">
      <c r="F8739" s="33"/>
    </row>
    <row r="8740" spans="6:6">
      <c r="F8740" s="33"/>
    </row>
    <row r="8741" spans="6:6">
      <c r="F8741" s="33"/>
    </row>
    <row r="8742" spans="6:6">
      <c r="F8742" s="33"/>
    </row>
    <row r="8743" spans="6:6">
      <c r="F8743" s="33"/>
    </row>
    <row r="8744" spans="6:6">
      <c r="F8744" s="33"/>
    </row>
    <row r="8745" spans="6:6">
      <c r="F8745" s="33"/>
    </row>
    <row r="8746" spans="6:6">
      <c r="F8746" s="33"/>
    </row>
    <row r="8747" spans="6:6">
      <c r="F8747" s="33"/>
    </row>
    <row r="8748" spans="6:6">
      <c r="F8748" s="33"/>
    </row>
    <row r="8749" spans="6:6">
      <c r="F8749" s="33"/>
    </row>
    <row r="8750" spans="6:6">
      <c r="F8750" s="33"/>
    </row>
    <row r="8751" spans="6:6">
      <c r="F8751" s="33"/>
    </row>
    <row r="8752" spans="6:6">
      <c r="F8752" s="33"/>
    </row>
    <row r="8753" spans="6:6">
      <c r="F8753" s="33"/>
    </row>
    <row r="8754" spans="6:6">
      <c r="F8754" s="33"/>
    </row>
    <row r="8755" spans="6:6">
      <c r="F8755" s="33"/>
    </row>
    <row r="8756" spans="6:6">
      <c r="F8756" s="33"/>
    </row>
    <row r="8757" spans="6:6">
      <c r="F8757" s="33"/>
    </row>
    <row r="8758" spans="6:6">
      <c r="F8758" s="33"/>
    </row>
    <row r="8759" spans="6:6">
      <c r="F8759" s="33"/>
    </row>
    <row r="8760" spans="6:6">
      <c r="F8760" s="33"/>
    </row>
    <row r="8761" spans="6:6">
      <c r="F8761" s="33"/>
    </row>
    <row r="8762" spans="6:6">
      <c r="F8762" s="33"/>
    </row>
    <row r="8763" spans="6:6">
      <c r="F8763" s="33"/>
    </row>
    <row r="8764" spans="6:6">
      <c r="F8764" s="33"/>
    </row>
    <row r="8765" spans="6:6">
      <c r="F8765" s="33"/>
    </row>
    <row r="8766" spans="6:6">
      <c r="F8766" s="33"/>
    </row>
    <row r="8767" spans="6:6">
      <c r="F8767" s="33"/>
    </row>
    <row r="8768" spans="6:6">
      <c r="F8768" s="33"/>
    </row>
    <row r="8769" spans="6:6">
      <c r="F8769" s="33"/>
    </row>
    <row r="8770" spans="6:6">
      <c r="F8770" s="33"/>
    </row>
    <row r="8771" spans="6:6">
      <c r="F8771" s="33"/>
    </row>
    <row r="8772" spans="6:6">
      <c r="F8772" s="33"/>
    </row>
    <row r="8773" spans="6:6">
      <c r="F8773" s="33"/>
    </row>
    <row r="8774" spans="6:6">
      <c r="F8774" s="33"/>
    </row>
    <row r="8775" spans="6:6">
      <c r="F8775" s="33"/>
    </row>
    <row r="8776" spans="6:6">
      <c r="F8776" s="33"/>
    </row>
    <row r="8777" spans="6:6">
      <c r="F8777" s="33"/>
    </row>
    <row r="8778" spans="6:6">
      <c r="F8778" s="33"/>
    </row>
    <row r="8779" spans="6:6">
      <c r="F8779" s="33"/>
    </row>
    <row r="8780" spans="6:6">
      <c r="F8780" s="33"/>
    </row>
    <row r="8781" spans="6:6">
      <c r="F8781" s="33"/>
    </row>
    <row r="8782" spans="6:6">
      <c r="F8782" s="33"/>
    </row>
    <row r="8783" spans="6:6">
      <c r="F8783" s="33"/>
    </row>
    <row r="8784" spans="6:6">
      <c r="F8784" s="33"/>
    </row>
    <row r="8785" spans="6:6">
      <c r="F8785" s="33"/>
    </row>
    <row r="8786" spans="6:6">
      <c r="F8786" s="33"/>
    </row>
    <row r="8787" spans="6:6">
      <c r="F8787" s="33"/>
    </row>
    <row r="8788" spans="6:6">
      <c r="F8788" s="33"/>
    </row>
    <row r="8789" spans="6:6">
      <c r="F8789" s="33"/>
    </row>
    <row r="8790" spans="6:6">
      <c r="F8790" s="33"/>
    </row>
    <row r="8791" spans="6:6">
      <c r="F8791" s="33"/>
    </row>
    <row r="8792" spans="6:6">
      <c r="F8792" s="33"/>
    </row>
    <row r="8793" spans="6:6">
      <c r="F8793" s="33"/>
    </row>
    <row r="8794" spans="6:6">
      <c r="F8794" s="33"/>
    </row>
    <row r="8795" spans="6:6">
      <c r="F8795" s="33"/>
    </row>
    <row r="8796" spans="6:6">
      <c r="F8796" s="33"/>
    </row>
    <row r="8797" spans="6:6">
      <c r="F8797" s="33"/>
    </row>
    <row r="8798" spans="6:6">
      <c r="F8798" s="33"/>
    </row>
    <row r="8799" spans="6:6">
      <c r="F8799" s="33"/>
    </row>
    <row r="8800" spans="6:6">
      <c r="F8800" s="33"/>
    </row>
    <row r="8801" spans="6:6">
      <c r="F8801" s="33"/>
    </row>
    <row r="8802" spans="6:6">
      <c r="F8802" s="33"/>
    </row>
    <row r="8803" spans="6:6">
      <c r="F8803" s="33"/>
    </row>
    <row r="8804" spans="6:6">
      <c r="F8804" s="33"/>
    </row>
    <row r="8805" spans="6:6">
      <c r="F8805" s="33"/>
    </row>
    <row r="8806" spans="6:6">
      <c r="F8806" s="33"/>
    </row>
    <row r="8807" spans="6:6">
      <c r="F8807" s="33"/>
    </row>
    <row r="8808" spans="6:6">
      <c r="F8808" s="33"/>
    </row>
    <row r="8809" spans="6:6">
      <c r="F8809" s="33"/>
    </row>
    <row r="8810" spans="6:6">
      <c r="F8810" s="33"/>
    </row>
    <row r="8811" spans="6:6">
      <c r="F8811" s="33"/>
    </row>
    <row r="8812" spans="6:6">
      <c r="F8812" s="33"/>
    </row>
    <row r="8813" spans="6:6">
      <c r="F8813" s="33"/>
    </row>
    <row r="8814" spans="6:6">
      <c r="F8814" s="33"/>
    </row>
    <row r="8815" spans="6:6">
      <c r="F8815" s="33"/>
    </row>
    <row r="8816" spans="6:6">
      <c r="F8816" s="33"/>
    </row>
    <row r="8817" spans="6:6">
      <c r="F8817" s="33"/>
    </row>
    <row r="8818" spans="6:6">
      <c r="F8818" s="33"/>
    </row>
    <row r="8819" spans="6:6">
      <c r="F8819" s="33"/>
    </row>
    <row r="8820" spans="6:6">
      <c r="F8820" s="33"/>
    </row>
    <row r="8821" spans="6:6">
      <c r="F8821" s="33"/>
    </row>
    <row r="8822" spans="6:6">
      <c r="F8822" s="33"/>
    </row>
    <row r="8823" spans="6:6">
      <c r="F8823" s="33"/>
    </row>
    <row r="8824" spans="6:6">
      <c r="F8824" s="33"/>
    </row>
    <row r="8825" spans="6:6">
      <c r="F8825" s="33"/>
    </row>
    <row r="8826" spans="6:6">
      <c r="F8826" s="33"/>
    </row>
    <row r="8827" spans="6:6">
      <c r="F8827" s="33"/>
    </row>
    <row r="8828" spans="6:6">
      <c r="F8828" s="33"/>
    </row>
    <row r="8829" spans="6:6">
      <c r="F8829" s="33"/>
    </row>
    <row r="8830" spans="6:6">
      <c r="F8830" s="33"/>
    </row>
    <row r="8831" spans="6:6">
      <c r="F8831" s="33"/>
    </row>
    <row r="8832" spans="6:6">
      <c r="F8832" s="33"/>
    </row>
    <row r="8833" spans="6:6">
      <c r="F8833" s="33"/>
    </row>
    <row r="8834" spans="6:6">
      <c r="F8834" s="33"/>
    </row>
    <row r="8835" spans="6:6">
      <c r="F8835" s="33"/>
    </row>
    <row r="8836" spans="6:6">
      <c r="F8836" s="33"/>
    </row>
    <row r="8837" spans="6:6">
      <c r="F8837" s="33"/>
    </row>
    <row r="8838" spans="6:6">
      <c r="F8838" s="33"/>
    </row>
    <row r="8839" spans="6:6">
      <c r="F8839" s="33"/>
    </row>
    <row r="8840" spans="6:6">
      <c r="F8840" s="33"/>
    </row>
    <row r="8841" spans="6:6">
      <c r="F8841" s="33"/>
    </row>
    <row r="8842" spans="6:6">
      <c r="F8842" s="33"/>
    </row>
    <row r="8843" spans="6:6">
      <c r="F8843" s="33"/>
    </row>
    <row r="8844" spans="6:6">
      <c r="F8844" s="33"/>
    </row>
    <row r="8845" spans="6:6">
      <c r="F8845" s="33"/>
    </row>
    <row r="8846" spans="6:6">
      <c r="F8846" s="33"/>
    </row>
    <row r="8847" spans="6:6">
      <c r="F8847" s="33"/>
    </row>
    <row r="8848" spans="6:6">
      <c r="F8848" s="33"/>
    </row>
    <row r="8849" spans="6:6">
      <c r="F8849" s="33"/>
    </row>
    <row r="8850" spans="6:6">
      <c r="F8850" s="33"/>
    </row>
    <row r="8851" spans="6:6">
      <c r="F8851" s="33"/>
    </row>
    <row r="8852" spans="6:6">
      <c r="F8852" s="33"/>
    </row>
    <row r="8853" spans="6:6">
      <c r="F8853" s="33"/>
    </row>
    <row r="8854" spans="6:6">
      <c r="F8854" s="33"/>
    </row>
    <row r="8855" spans="6:6">
      <c r="F8855" s="33"/>
    </row>
    <row r="8856" spans="6:6">
      <c r="F8856" s="33"/>
    </row>
    <row r="8857" spans="6:6">
      <c r="F8857" s="33"/>
    </row>
    <row r="8858" spans="6:6">
      <c r="F8858" s="33"/>
    </row>
    <row r="8859" spans="6:6">
      <c r="F8859" s="33"/>
    </row>
    <row r="8860" spans="6:6">
      <c r="F8860" s="33"/>
    </row>
    <row r="8861" spans="6:6">
      <c r="F8861" s="33"/>
    </row>
    <row r="8862" spans="6:6">
      <c r="F8862" s="33"/>
    </row>
    <row r="8863" spans="6:6">
      <c r="F8863" s="33"/>
    </row>
    <row r="8864" spans="6:6">
      <c r="F8864" s="33"/>
    </row>
    <row r="8865" spans="6:6">
      <c r="F8865" s="33"/>
    </row>
    <row r="8866" spans="6:6">
      <c r="F8866" s="33"/>
    </row>
    <row r="8867" spans="6:6">
      <c r="F8867" s="33"/>
    </row>
    <row r="8868" spans="6:6">
      <c r="F8868" s="33"/>
    </row>
    <row r="8869" spans="6:6">
      <c r="F8869" s="33"/>
    </row>
    <row r="8870" spans="6:6">
      <c r="F8870" s="33"/>
    </row>
    <row r="8871" spans="6:6">
      <c r="F8871" s="33"/>
    </row>
    <row r="8872" spans="6:6">
      <c r="F8872" s="33"/>
    </row>
    <row r="8873" spans="6:6">
      <c r="F8873" s="33"/>
    </row>
    <row r="8874" spans="6:6">
      <c r="F8874" s="33"/>
    </row>
    <row r="8875" spans="6:6">
      <c r="F8875" s="33"/>
    </row>
    <row r="8876" spans="6:6">
      <c r="F8876" s="33"/>
    </row>
    <row r="8877" spans="6:6">
      <c r="F8877" s="33"/>
    </row>
    <row r="8878" spans="6:6">
      <c r="F8878" s="33"/>
    </row>
    <row r="8879" spans="6:6">
      <c r="F8879" s="33"/>
    </row>
    <row r="8880" spans="6:6">
      <c r="F8880" s="33"/>
    </row>
    <row r="8881" spans="6:6">
      <c r="F8881" s="33"/>
    </row>
    <row r="8882" spans="6:6">
      <c r="F8882" s="33"/>
    </row>
    <row r="8883" spans="6:6">
      <c r="F8883" s="33"/>
    </row>
    <row r="8884" spans="6:6">
      <c r="F8884" s="33"/>
    </row>
    <row r="8885" spans="6:6">
      <c r="F8885" s="33"/>
    </row>
    <row r="8886" spans="6:6">
      <c r="F8886" s="33"/>
    </row>
    <row r="8887" spans="6:6">
      <c r="F8887" s="33"/>
    </row>
    <row r="8888" spans="6:6">
      <c r="F8888" s="33"/>
    </row>
    <row r="8889" spans="6:6">
      <c r="F8889" s="33"/>
    </row>
    <row r="8890" spans="6:6">
      <c r="F8890" s="33"/>
    </row>
    <row r="8891" spans="6:6">
      <c r="F8891" s="33"/>
    </row>
    <row r="8892" spans="6:6">
      <c r="F8892" s="33"/>
    </row>
    <row r="8893" spans="6:6">
      <c r="F8893" s="33"/>
    </row>
    <row r="8894" spans="6:6">
      <c r="F8894" s="33"/>
    </row>
    <row r="8895" spans="6:6">
      <c r="F8895" s="33"/>
    </row>
    <row r="8896" spans="6:6">
      <c r="F8896" s="33"/>
    </row>
    <row r="8897" spans="6:6">
      <c r="F8897" s="33"/>
    </row>
    <row r="8898" spans="6:6">
      <c r="F8898" s="33"/>
    </row>
    <row r="8899" spans="6:6">
      <c r="F8899" s="33"/>
    </row>
    <row r="8900" spans="6:6">
      <c r="F8900" s="33"/>
    </row>
    <row r="8901" spans="6:6">
      <c r="F8901" s="33"/>
    </row>
    <row r="8902" spans="6:6">
      <c r="F8902" s="33"/>
    </row>
    <row r="8903" spans="6:6">
      <c r="F8903" s="33"/>
    </row>
    <row r="8904" spans="6:6">
      <c r="F8904" s="33"/>
    </row>
    <row r="8905" spans="6:6">
      <c r="F8905" s="33"/>
    </row>
    <row r="8906" spans="6:6">
      <c r="F8906" s="33"/>
    </row>
    <row r="8907" spans="6:6">
      <c r="F8907" s="33"/>
    </row>
    <row r="8908" spans="6:6">
      <c r="F8908" s="33"/>
    </row>
    <row r="8909" spans="6:6">
      <c r="F8909" s="33"/>
    </row>
    <row r="8910" spans="6:6">
      <c r="F8910" s="33"/>
    </row>
    <row r="8911" spans="6:6">
      <c r="F8911" s="33"/>
    </row>
    <row r="8912" spans="6:6">
      <c r="F8912" s="33"/>
    </row>
    <row r="8913" spans="6:6">
      <c r="F8913" s="33"/>
    </row>
    <row r="8914" spans="6:6">
      <c r="F8914" s="33"/>
    </row>
    <row r="8915" spans="6:6">
      <c r="F8915" s="33"/>
    </row>
    <row r="8916" spans="6:6">
      <c r="F8916" s="33"/>
    </row>
    <row r="8917" spans="6:6">
      <c r="F8917" s="33"/>
    </row>
    <row r="8918" spans="6:6">
      <c r="F8918" s="33"/>
    </row>
    <row r="8919" spans="6:6">
      <c r="F8919" s="33"/>
    </row>
    <row r="8920" spans="6:6">
      <c r="F8920" s="33"/>
    </row>
    <row r="8921" spans="6:6">
      <c r="F8921" s="33"/>
    </row>
    <row r="8922" spans="6:6">
      <c r="F8922" s="33"/>
    </row>
    <row r="8923" spans="6:6">
      <c r="F8923" s="33"/>
    </row>
    <row r="8924" spans="6:6">
      <c r="F8924" s="33"/>
    </row>
    <row r="8925" spans="6:6">
      <c r="F8925" s="33"/>
    </row>
    <row r="8926" spans="6:6">
      <c r="F8926" s="33"/>
    </row>
    <row r="8927" spans="6:6">
      <c r="F8927" s="33"/>
    </row>
    <row r="8928" spans="6:6">
      <c r="F8928" s="33"/>
    </row>
    <row r="8929" spans="6:6">
      <c r="F8929" s="33"/>
    </row>
    <row r="8930" spans="6:6">
      <c r="F8930" s="33"/>
    </row>
    <row r="8931" spans="6:6">
      <c r="F8931" s="33"/>
    </row>
    <row r="8932" spans="6:6">
      <c r="F8932" s="33"/>
    </row>
    <row r="8933" spans="6:6">
      <c r="F8933" s="33"/>
    </row>
    <row r="8934" spans="6:6">
      <c r="F8934" s="33"/>
    </row>
    <row r="8935" spans="6:6">
      <c r="F8935" s="33"/>
    </row>
    <row r="8936" spans="6:6">
      <c r="F8936" s="33"/>
    </row>
    <row r="8937" spans="6:6">
      <c r="F8937" s="33"/>
    </row>
    <row r="8938" spans="6:6">
      <c r="F8938" s="33"/>
    </row>
    <row r="8939" spans="6:6">
      <c r="F8939" s="33"/>
    </row>
    <row r="8940" spans="6:6">
      <c r="F8940" s="33"/>
    </row>
    <row r="8941" spans="6:6">
      <c r="F8941" s="33"/>
    </row>
    <row r="8942" spans="6:6">
      <c r="F8942" s="33"/>
    </row>
    <row r="8943" spans="6:6">
      <c r="F8943" s="33"/>
    </row>
    <row r="8944" spans="6:6">
      <c r="F8944" s="33"/>
    </row>
    <row r="8945" spans="6:6">
      <c r="F8945" s="33"/>
    </row>
    <row r="8946" spans="6:6">
      <c r="F8946" s="33"/>
    </row>
    <row r="8947" spans="6:6">
      <c r="F8947" s="33"/>
    </row>
    <row r="8948" spans="6:6">
      <c r="F8948" s="33"/>
    </row>
    <row r="8949" spans="6:6">
      <c r="F8949" s="33"/>
    </row>
    <row r="8950" spans="6:6">
      <c r="F8950" s="33"/>
    </row>
    <row r="8951" spans="6:6">
      <c r="F8951" s="33"/>
    </row>
    <row r="8952" spans="6:6">
      <c r="F8952" s="33"/>
    </row>
    <row r="8953" spans="6:6">
      <c r="F8953" s="33"/>
    </row>
    <row r="8954" spans="6:6">
      <c r="F8954" s="33"/>
    </row>
    <row r="8955" spans="6:6">
      <c r="F8955" s="33"/>
    </row>
    <row r="8956" spans="6:6">
      <c r="F8956" s="33"/>
    </row>
    <row r="8957" spans="6:6">
      <c r="F8957" s="33"/>
    </row>
    <row r="8958" spans="6:6">
      <c r="F8958" s="33"/>
    </row>
    <row r="8959" spans="6:6">
      <c r="F8959" s="33"/>
    </row>
    <row r="8960" spans="6:6">
      <c r="F8960" s="33"/>
    </row>
    <row r="8961" spans="6:6">
      <c r="F8961" s="33"/>
    </row>
    <row r="8962" spans="6:6">
      <c r="F8962" s="33"/>
    </row>
    <row r="8963" spans="6:6">
      <c r="F8963" s="33"/>
    </row>
    <row r="8964" spans="6:6">
      <c r="F8964" s="33"/>
    </row>
    <row r="8965" spans="6:6">
      <c r="F8965" s="33"/>
    </row>
    <row r="8966" spans="6:6">
      <c r="F8966" s="33"/>
    </row>
    <row r="8967" spans="6:6">
      <c r="F8967" s="33"/>
    </row>
    <row r="8968" spans="6:6">
      <c r="F8968" s="33"/>
    </row>
    <row r="8969" spans="6:6">
      <c r="F8969" s="33"/>
    </row>
    <row r="8970" spans="6:6">
      <c r="F8970" s="33"/>
    </row>
    <row r="8971" spans="6:6">
      <c r="F8971" s="33"/>
    </row>
    <row r="8972" spans="6:6">
      <c r="F8972" s="33"/>
    </row>
    <row r="8973" spans="6:6">
      <c r="F8973" s="33"/>
    </row>
    <row r="8974" spans="6:6">
      <c r="F8974" s="33"/>
    </row>
    <row r="8975" spans="6:6">
      <c r="F8975" s="33"/>
    </row>
    <row r="8976" spans="6:6">
      <c r="F8976" s="33"/>
    </row>
    <row r="8977" spans="6:6">
      <c r="F8977" s="33"/>
    </row>
    <row r="8978" spans="6:6">
      <c r="F8978" s="33"/>
    </row>
    <row r="8979" spans="6:6">
      <c r="F8979" s="33"/>
    </row>
    <row r="8980" spans="6:6">
      <c r="F8980" s="33"/>
    </row>
    <row r="8981" spans="6:6">
      <c r="F8981" s="33"/>
    </row>
    <row r="8982" spans="6:6">
      <c r="F8982" s="33"/>
    </row>
    <row r="8983" spans="6:6">
      <c r="F8983" s="33"/>
    </row>
    <row r="8984" spans="6:6">
      <c r="F8984" s="33"/>
    </row>
    <row r="8985" spans="6:6">
      <c r="F8985" s="33"/>
    </row>
    <row r="8986" spans="6:6">
      <c r="F8986" s="33"/>
    </row>
    <row r="8987" spans="6:6">
      <c r="F8987" s="33"/>
    </row>
    <row r="8988" spans="6:6">
      <c r="F8988" s="33"/>
    </row>
    <row r="8989" spans="6:6">
      <c r="F8989" s="33"/>
    </row>
    <row r="8990" spans="6:6">
      <c r="F8990" s="33"/>
    </row>
    <row r="8991" spans="6:6">
      <c r="F8991" s="33"/>
    </row>
    <row r="8992" spans="6:6">
      <c r="F8992" s="33"/>
    </row>
    <row r="8993" spans="6:6">
      <c r="F8993" s="33"/>
    </row>
    <row r="8994" spans="6:6">
      <c r="F8994" s="33"/>
    </row>
    <row r="8995" spans="6:6">
      <c r="F8995" s="33"/>
    </row>
    <row r="8996" spans="6:6">
      <c r="F8996" s="33"/>
    </row>
    <row r="8997" spans="6:6">
      <c r="F8997" s="33"/>
    </row>
    <row r="8998" spans="6:6">
      <c r="F8998" s="33"/>
    </row>
    <row r="8999" spans="6:6">
      <c r="F8999" s="33"/>
    </row>
    <row r="9000" spans="6:6">
      <c r="F9000" s="33"/>
    </row>
    <row r="9001" spans="6:6">
      <c r="F9001" s="33"/>
    </row>
    <row r="9002" spans="6:6">
      <c r="F9002" s="33"/>
    </row>
    <row r="9003" spans="6:6">
      <c r="F9003" s="33"/>
    </row>
    <row r="9004" spans="6:6">
      <c r="F9004" s="33"/>
    </row>
    <row r="9005" spans="6:6">
      <c r="F9005" s="33"/>
    </row>
    <row r="9006" spans="6:6">
      <c r="F9006" s="33"/>
    </row>
    <row r="9007" spans="6:6">
      <c r="F9007" s="33"/>
    </row>
    <row r="9008" spans="6:6">
      <c r="F9008" s="33"/>
    </row>
    <row r="9009" spans="6:6">
      <c r="F9009" s="33"/>
    </row>
    <row r="9010" spans="6:6">
      <c r="F9010" s="33"/>
    </row>
    <row r="9011" spans="6:6">
      <c r="F9011" s="33"/>
    </row>
    <row r="9012" spans="6:6">
      <c r="F9012" s="33"/>
    </row>
    <row r="9013" spans="6:6">
      <c r="F9013" s="33"/>
    </row>
    <row r="9014" spans="6:6">
      <c r="F9014" s="33"/>
    </row>
    <row r="9015" spans="6:6">
      <c r="F9015" s="33"/>
    </row>
    <row r="9016" spans="6:6">
      <c r="F9016" s="33"/>
    </row>
    <row r="9017" spans="6:6">
      <c r="F9017" s="33"/>
    </row>
    <row r="9018" spans="6:6">
      <c r="F9018" s="33"/>
    </row>
    <row r="9019" spans="6:6">
      <c r="F9019" s="33"/>
    </row>
    <row r="9020" spans="6:6">
      <c r="F9020" s="33"/>
    </row>
    <row r="9021" spans="6:6">
      <c r="F9021" s="33"/>
    </row>
    <row r="9022" spans="6:6">
      <c r="F9022" s="33"/>
    </row>
    <row r="9023" spans="6:6">
      <c r="F9023" s="33"/>
    </row>
    <row r="9024" spans="6:6">
      <c r="F9024" s="33"/>
    </row>
    <row r="9025" spans="6:6">
      <c r="F9025" s="33"/>
    </row>
    <row r="9026" spans="6:6">
      <c r="F9026" s="33"/>
    </row>
    <row r="9027" spans="6:6">
      <c r="F9027" s="33"/>
    </row>
    <row r="9028" spans="6:6">
      <c r="F9028" s="33"/>
    </row>
    <row r="9029" spans="6:6">
      <c r="F9029" s="33"/>
    </row>
    <row r="9030" spans="6:6">
      <c r="F9030" s="33"/>
    </row>
    <row r="9031" spans="6:6">
      <c r="F9031" s="33"/>
    </row>
    <row r="9032" spans="6:6">
      <c r="F9032" s="33"/>
    </row>
    <row r="9033" spans="6:6">
      <c r="F9033" s="33"/>
    </row>
    <row r="9034" spans="6:6">
      <c r="F9034" s="33"/>
    </row>
    <row r="9035" spans="6:6">
      <c r="F9035" s="33"/>
    </row>
    <row r="9036" spans="6:6">
      <c r="F9036" s="33"/>
    </row>
    <row r="9037" spans="6:6">
      <c r="F9037" s="33"/>
    </row>
    <row r="9038" spans="6:6">
      <c r="F9038" s="33"/>
    </row>
    <row r="9039" spans="6:6">
      <c r="F9039" s="33"/>
    </row>
    <row r="9040" spans="6:6">
      <c r="F9040" s="33"/>
    </row>
    <row r="9041" spans="6:6">
      <c r="F9041" s="33"/>
    </row>
    <row r="9042" spans="6:6">
      <c r="F9042" s="33"/>
    </row>
    <row r="9043" spans="6:6">
      <c r="F9043" s="33"/>
    </row>
    <row r="9044" spans="6:6">
      <c r="F9044" s="33"/>
    </row>
    <row r="9045" spans="6:6">
      <c r="F9045" s="33"/>
    </row>
    <row r="9046" spans="6:6">
      <c r="F9046" s="33"/>
    </row>
    <row r="9047" spans="6:6">
      <c r="F9047" s="33"/>
    </row>
    <row r="9048" spans="6:6">
      <c r="F9048" s="33"/>
    </row>
    <row r="9049" spans="6:6">
      <c r="F9049" s="33"/>
    </row>
    <row r="9050" spans="6:6">
      <c r="F9050" s="33"/>
    </row>
    <row r="9051" spans="6:6">
      <c r="F9051" s="33"/>
    </row>
    <row r="9052" spans="6:6">
      <c r="F9052" s="33"/>
    </row>
    <row r="9053" spans="6:6">
      <c r="F9053" s="33"/>
    </row>
    <row r="9054" spans="6:6">
      <c r="F9054" s="33"/>
    </row>
    <row r="9055" spans="6:6">
      <c r="F9055" s="33"/>
    </row>
    <row r="9056" spans="6:6">
      <c r="F9056" s="33"/>
    </row>
    <row r="9057" spans="6:6">
      <c r="F9057" s="33"/>
    </row>
    <row r="9058" spans="6:6">
      <c r="F9058" s="33"/>
    </row>
    <row r="9059" spans="6:6">
      <c r="F9059" s="33"/>
    </row>
    <row r="9060" spans="6:6">
      <c r="F9060" s="33"/>
    </row>
    <row r="9061" spans="6:6">
      <c r="F9061" s="33"/>
    </row>
    <row r="9062" spans="6:6">
      <c r="F9062" s="33"/>
    </row>
    <row r="9063" spans="6:6">
      <c r="F9063" s="33"/>
    </row>
    <row r="9064" spans="6:6">
      <c r="F9064" s="33"/>
    </row>
    <row r="9065" spans="6:6">
      <c r="F9065" s="33"/>
    </row>
    <row r="9066" spans="6:6">
      <c r="F9066" s="33"/>
    </row>
    <row r="9067" spans="6:6">
      <c r="F9067" s="33"/>
    </row>
    <row r="9068" spans="6:6">
      <c r="F9068" s="33"/>
    </row>
    <row r="9069" spans="6:6">
      <c r="F9069" s="33"/>
    </row>
    <row r="9070" spans="6:6">
      <c r="F9070" s="33"/>
    </row>
    <row r="9071" spans="6:6">
      <c r="F9071" s="33"/>
    </row>
    <row r="9072" spans="6:6">
      <c r="F9072" s="33"/>
    </row>
    <row r="9073" spans="6:6">
      <c r="F9073" s="33"/>
    </row>
    <row r="9074" spans="6:6">
      <c r="F9074" s="33"/>
    </row>
    <row r="9075" spans="6:6">
      <c r="F9075" s="33"/>
    </row>
    <row r="9076" spans="6:6">
      <c r="F9076" s="33"/>
    </row>
    <row r="9077" spans="6:6">
      <c r="F9077" s="33"/>
    </row>
    <row r="9078" spans="6:6">
      <c r="F9078" s="33"/>
    </row>
    <row r="9079" spans="6:6">
      <c r="F9079" s="33"/>
    </row>
    <row r="9080" spans="6:6">
      <c r="F9080" s="33"/>
    </row>
    <row r="9081" spans="6:6">
      <c r="F9081" s="33"/>
    </row>
    <row r="9082" spans="6:6">
      <c r="F9082" s="33"/>
    </row>
    <row r="9083" spans="6:6">
      <c r="F9083" s="33"/>
    </row>
    <row r="9084" spans="6:6">
      <c r="F9084" s="33"/>
    </row>
    <row r="9085" spans="6:6">
      <c r="F9085" s="33"/>
    </row>
    <row r="9086" spans="6:6">
      <c r="F9086" s="33"/>
    </row>
    <row r="9087" spans="6:6">
      <c r="F9087" s="33"/>
    </row>
    <row r="9088" spans="6:6">
      <c r="F9088" s="33"/>
    </row>
    <row r="9089" spans="6:6">
      <c r="F9089" s="33"/>
    </row>
    <row r="9090" spans="6:6">
      <c r="F9090" s="33"/>
    </row>
    <row r="9091" spans="6:6">
      <c r="F9091" s="33"/>
    </row>
    <row r="9092" spans="6:6">
      <c r="F9092" s="33"/>
    </row>
    <row r="9093" spans="6:6">
      <c r="F9093" s="33"/>
    </row>
    <row r="9094" spans="6:6">
      <c r="F9094" s="33"/>
    </row>
    <row r="9095" spans="6:6">
      <c r="F9095" s="33"/>
    </row>
    <row r="9096" spans="6:6">
      <c r="F9096" s="33"/>
    </row>
    <row r="9097" spans="6:6">
      <c r="F9097" s="33"/>
    </row>
    <row r="9098" spans="6:6">
      <c r="F9098" s="33"/>
    </row>
    <row r="9099" spans="6:6">
      <c r="F9099" s="33"/>
    </row>
    <row r="9100" spans="6:6">
      <c r="F9100" s="33"/>
    </row>
    <row r="9101" spans="6:6">
      <c r="F9101" s="33"/>
    </row>
    <row r="9102" spans="6:6">
      <c r="F9102" s="33"/>
    </row>
    <row r="9103" spans="6:6">
      <c r="F9103" s="33"/>
    </row>
    <row r="9104" spans="6:6">
      <c r="F9104" s="33"/>
    </row>
    <row r="9105" spans="6:6">
      <c r="F9105" s="33"/>
    </row>
    <row r="9106" spans="6:6">
      <c r="F9106" s="33"/>
    </row>
    <row r="9107" spans="6:6">
      <c r="F9107" s="33"/>
    </row>
    <row r="9108" spans="6:6">
      <c r="F9108" s="33"/>
    </row>
    <row r="9109" spans="6:6">
      <c r="F9109" s="33"/>
    </row>
    <row r="9110" spans="6:6">
      <c r="F9110" s="33"/>
    </row>
    <row r="9111" spans="6:6">
      <c r="F9111" s="33"/>
    </row>
    <row r="9112" spans="6:6">
      <c r="F9112" s="33"/>
    </row>
    <row r="9113" spans="6:6">
      <c r="F9113" s="33"/>
    </row>
    <row r="9114" spans="6:6">
      <c r="F9114" s="33"/>
    </row>
    <row r="9115" spans="6:6">
      <c r="F9115" s="33"/>
    </row>
    <row r="9116" spans="6:6">
      <c r="F9116" s="33"/>
    </row>
    <row r="9117" spans="6:6">
      <c r="F9117" s="33"/>
    </row>
    <row r="9118" spans="6:6">
      <c r="F9118" s="33"/>
    </row>
    <row r="9119" spans="6:6">
      <c r="F9119" s="33"/>
    </row>
    <row r="9120" spans="6:6">
      <c r="F9120" s="33"/>
    </row>
    <row r="9121" spans="6:6">
      <c r="F9121" s="33"/>
    </row>
    <row r="9122" spans="6:6">
      <c r="F9122" s="33"/>
    </row>
    <row r="9123" spans="6:6">
      <c r="F9123" s="33"/>
    </row>
    <row r="9124" spans="6:6">
      <c r="F9124" s="33"/>
    </row>
    <row r="9125" spans="6:6">
      <c r="F9125" s="33"/>
    </row>
    <row r="9126" spans="6:6">
      <c r="F9126" s="33"/>
    </row>
    <row r="9127" spans="6:6">
      <c r="F9127" s="33"/>
    </row>
    <row r="9128" spans="6:6">
      <c r="F9128" s="33"/>
    </row>
    <row r="9129" spans="6:6">
      <c r="F9129" s="33"/>
    </row>
    <row r="9130" spans="6:6">
      <c r="F9130" s="33"/>
    </row>
    <row r="9131" spans="6:6">
      <c r="F9131" s="33"/>
    </row>
    <row r="9132" spans="6:6">
      <c r="F9132" s="33"/>
    </row>
    <row r="9133" spans="6:6">
      <c r="F9133" s="33"/>
    </row>
    <row r="9134" spans="6:6">
      <c r="F9134" s="33"/>
    </row>
    <row r="9135" spans="6:6">
      <c r="F9135" s="33"/>
    </row>
    <row r="9136" spans="6:6">
      <c r="F9136" s="33"/>
    </row>
    <row r="9137" spans="6:6">
      <c r="F9137" s="33"/>
    </row>
    <row r="9138" spans="6:6">
      <c r="F9138" s="33"/>
    </row>
    <row r="9139" spans="6:6">
      <c r="F9139" s="33"/>
    </row>
    <row r="9140" spans="6:6">
      <c r="F9140" s="33"/>
    </row>
    <row r="9141" spans="6:6">
      <c r="F9141" s="33"/>
    </row>
    <row r="9142" spans="6:6">
      <c r="F9142" s="33"/>
    </row>
    <row r="9143" spans="6:6">
      <c r="F9143" s="33"/>
    </row>
    <row r="9144" spans="6:6">
      <c r="F9144" s="33"/>
    </row>
    <row r="9145" spans="6:6">
      <c r="F9145" s="33"/>
    </row>
    <row r="9146" spans="6:6">
      <c r="F9146" s="33"/>
    </row>
    <row r="9147" spans="6:6">
      <c r="F9147" s="33"/>
    </row>
    <row r="9148" spans="6:6">
      <c r="F9148" s="33"/>
    </row>
    <row r="9149" spans="6:6">
      <c r="F9149" s="33"/>
    </row>
    <row r="9150" spans="6:6">
      <c r="F9150" s="33"/>
    </row>
    <row r="9151" spans="6:6">
      <c r="F9151" s="33"/>
    </row>
    <row r="9152" spans="6:6">
      <c r="F9152" s="33"/>
    </row>
    <row r="9153" spans="6:6">
      <c r="F9153" s="33"/>
    </row>
    <row r="9154" spans="6:6">
      <c r="F9154" s="33"/>
    </row>
    <row r="9155" spans="6:6">
      <c r="F9155" s="33"/>
    </row>
    <row r="9156" spans="6:6">
      <c r="F9156" s="33"/>
    </row>
    <row r="9157" spans="6:6">
      <c r="F9157" s="33"/>
    </row>
    <row r="9158" spans="6:6">
      <c r="F9158" s="33"/>
    </row>
    <row r="9159" spans="6:6">
      <c r="F9159" s="33"/>
    </row>
    <row r="9160" spans="6:6">
      <c r="F9160" s="33"/>
    </row>
    <row r="9161" spans="6:6">
      <c r="F9161" s="33"/>
    </row>
    <row r="9162" spans="6:6">
      <c r="F9162" s="33"/>
    </row>
    <row r="9163" spans="6:6">
      <c r="F9163" s="33"/>
    </row>
    <row r="9164" spans="6:6">
      <c r="F9164" s="33"/>
    </row>
    <row r="9165" spans="6:6">
      <c r="F9165" s="33"/>
    </row>
    <row r="9166" spans="6:6">
      <c r="F9166" s="33"/>
    </row>
    <row r="9167" spans="6:6">
      <c r="F9167" s="33"/>
    </row>
    <row r="9168" spans="6:6">
      <c r="F9168" s="33"/>
    </row>
    <row r="9169" spans="6:6">
      <c r="F9169" s="33"/>
    </row>
    <row r="9170" spans="6:6">
      <c r="F9170" s="33"/>
    </row>
    <row r="9171" spans="6:6">
      <c r="F9171" s="33"/>
    </row>
    <row r="9172" spans="6:6">
      <c r="F9172" s="33"/>
    </row>
    <row r="9173" spans="6:6">
      <c r="F9173" s="33"/>
    </row>
    <row r="9174" spans="6:6">
      <c r="F9174" s="33"/>
    </row>
    <row r="9175" spans="6:6">
      <c r="F9175" s="33"/>
    </row>
    <row r="9176" spans="6:6">
      <c r="F9176" s="33"/>
    </row>
    <row r="9177" spans="6:6">
      <c r="F9177" s="33"/>
    </row>
    <row r="9178" spans="6:6">
      <c r="F9178" s="33"/>
    </row>
    <row r="9179" spans="6:6">
      <c r="F9179" s="33"/>
    </row>
    <row r="9180" spans="6:6">
      <c r="F9180" s="33"/>
    </row>
    <row r="9181" spans="6:6">
      <c r="F9181" s="33"/>
    </row>
    <row r="9182" spans="6:6">
      <c r="F9182" s="33"/>
    </row>
    <row r="9183" spans="6:6">
      <c r="F9183" s="33"/>
    </row>
    <row r="9184" spans="6:6">
      <c r="F9184" s="33"/>
    </row>
    <row r="9185" spans="6:6">
      <c r="F9185" s="33"/>
    </row>
    <row r="9186" spans="6:6">
      <c r="F9186" s="33"/>
    </row>
    <row r="9187" spans="6:6">
      <c r="F9187" s="33"/>
    </row>
    <row r="9188" spans="6:6">
      <c r="F9188" s="33"/>
    </row>
    <row r="9189" spans="6:6">
      <c r="F9189" s="33"/>
    </row>
    <row r="9190" spans="6:6">
      <c r="F9190" s="33"/>
    </row>
    <row r="9191" spans="6:6">
      <c r="F9191" s="33"/>
    </row>
    <row r="9192" spans="6:6">
      <c r="F9192" s="33"/>
    </row>
    <row r="9193" spans="6:6">
      <c r="F9193" s="33"/>
    </row>
    <row r="9194" spans="6:6">
      <c r="F9194" s="33"/>
    </row>
    <row r="9195" spans="6:6">
      <c r="F9195" s="33"/>
    </row>
    <row r="9196" spans="6:6">
      <c r="F9196" s="33"/>
    </row>
    <row r="9197" spans="6:6">
      <c r="F9197" s="33"/>
    </row>
    <row r="9198" spans="6:6">
      <c r="F9198" s="33"/>
    </row>
    <row r="9199" spans="6:6">
      <c r="F9199" s="33"/>
    </row>
    <row r="9200" spans="6:6">
      <c r="F9200" s="33"/>
    </row>
    <row r="9201" spans="6:6">
      <c r="F9201" s="33"/>
    </row>
    <row r="9202" spans="6:6">
      <c r="F9202" s="33"/>
    </row>
    <row r="9203" spans="6:6">
      <c r="F9203" s="33"/>
    </row>
    <row r="9204" spans="6:6">
      <c r="F9204" s="33"/>
    </row>
    <row r="9205" spans="6:6">
      <c r="F9205" s="33"/>
    </row>
    <row r="9206" spans="6:6">
      <c r="F9206" s="33"/>
    </row>
    <row r="9207" spans="6:6">
      <c r="F9207" s="33"/>
    </row>
    <row r="9208" spans="6:6">
      <c r="F9208" s="33"/>
    </row>
    <row r="9209" spans="6:6">
      <c r="F9209" s="33"/>
    </row>
    <row r="9210" spans="6:6">
      <c r="F9210" s="33"/>
    </row>
    <row r="9211" spans="6:6">
      <c r="F9211" s="33"/>
    </row>
    <row r="9212" spans="6:6">
      <c r="F9212" s="33"/>
    </row>
    <row r="9213" spans="6:6">
      <c r="F9213" s="33"/>
    </row>
    <row r="9214" spans="6:6">
      <c r="F9214" s="33"/>
    </row>
    <row r="9215" spans="6:6">
      <c r="F9215" s="33"/>
    </row>
    <row r="9216" spans="6:6">
      <c r="F9216" s="33"/>
    </row>
    <row r="9217" spans="6:6">
      <c r="F9217" s="33"/>
    </row>
    <row r="9218" spans="6:6">
      <c r="F9218" s="33"/>
    </row>
    <row r="9219" spans="6:6">
      <c r="F9219" s="33"/>
    </row>
    <row r="9220" spans="6:6">
      <c r="F9220" s="33"/>
    </row>
    <row r="9221" spans="6:6">
      <c r="F9221" s="33"/>
    </row>
    <row r="9222" spans="6:6">
      <c r="F9222" s="33"/>
    </row>
    <row r="9223" spans="6:6">
      <c r="F9223" s="33"/>
    </row>
    <row r="9224" spans="6:6">
      <c r="F9224" s="33"/>
    </row>
    <row r="9225" spans="6:6">
      <c r="F9225" s="33"/>
    </row>
    <row r="9226" spans="6:6">
      <c r="F9226" s="33"/>
    </row>
    <row r="9227" spans="6:6">
      <c r="F9227" s="33"/>
    </row>
    <row r="9228" spans="6:6">
      <c r="F9228" s="33"/>
    </row>
    <row r="9229" spans="6:6">
      <c r="F9229" s="33"/>
    </row>
    <row r="9230" spans="6:6">
      <c r="F9230" s="33"/>
    </row>
    <row r="9231" spans="6:6">
      <c r="F9231" s="33"/>
    </row>
    <row r="9232" spans="6:6">
      <c r="F9232" s="33"/>
    </row>
    <row r="9233" spans="6:6">
      <c r="F9233" s="33"/>
    </row>
    <row r="9234" spans="6:6">
      <c r="F9234" s="33"/>
    </row>
    <row r="9235" spans="6:6">
      <c r="F9235" s="33"/>
    </row>
    <row r="9236" spans="6:6">
      <c r="F9236" s="33"/>
    </row>
    <row r="9237" spans="6:6">
      <c r="F9237" s="33"/>
    </row>
    <row r="9238" spans="6:6">
      <c r="F9238" s="33"/>
    </row>
    <row r="9239" spans="6:6">
      <c r="F9239" s="33"/>
    </row>
    <row r="9240" spans="6:6">
      <c r="F9240" s="33"/>
    </row>
    <row r="9241" spans="6:6">
      <c r="F9241" s="33"/>
    </row>
    <row r="9242" spans="6:6">
      <c r="F9242" s="33"/>
    </row>
    <row r="9243" spans="6:6">
      <c r="F9243" s="33"/>
    </row>
    <row r="9244" spans="6:6">
      <c r="F9244" s="33"/>
    </row>
    <row r="9245" spans="6:6">
      <c r="F9245" s="33"/>
    </row>
    <row r="9246" spans="6:6">
      <c r="F9246" s="33"/>
    </row>
    <row r="9247" spans="6:6">
      <c r="F9247" s="33"/>
    </row>
    <row r="9248" spans="6:6">
      <c r="F9248" s="33"/>
    </row>
    <row r="9249" spans="6:6">
      <c r="F9249" s="33"/>
    </row>
    <row r="9250" spans="6:6">
      <c r="F9250" s="33"/>
    </row>
    <row r="9251" spans="6:6">
      <c r="F9251" s="33"/>
    </row>
    <row r="9252" spans="6:6">
      <c r="F9252" s="33"/>
    </row>
    <row r="9253" spans="6:6">
      <c r="F9253" s="33"/>
    </row>
    <row r="9254" spans="6:6">
      <c r="F9254" s="33"/>
    </row>
    <row r="9255" spans="6:6">
      <c r="F9255" s="33"/>
    </row>
    <row r="9256" spans="6:6">
      <c r="F9256" s="33"/>
    </row>
    <row r="9257" spans="6:6">
      <c r="F9257" s="33"/>
    </row>
    <row r="9258" spans="6:6">
      <c r="F9258" s="33"/>
    </row>
    <row r="9259" spans="6:6">
      <c r="F9259" s="33"/>
    </row>
    <row r="9260" spans="6:6">
      <c r="F9260" s="33"/>
    </row>
    <row r="9261" spans="6:6">
      <c r="F9261" s="33"/>
    </row>
    <row r="9262" spans="6:6">
      <c r="F9262" s="33"/>
    </row>
    <row r="9263" spans="6:6">
      <c r="F9263" s="33"/>
    </row>
    <row r="9264" spans="6:6">
      <c r="F9264" s="33"/>
    </row>
    <row r="9265" spans="6:6">
      <c r="F9265" s="33"/>
    </row>
    <row r="9266" spans="6:6">
      <c r="F9266" s="33"/>
    </row>
    <row r="9267" spans="6:6">
      <c r="F9267" s="33"/>
    </row>
    <row r="9268" spans="6:6">
      <c r="F9268" s="33"/>
    </row>
    <row r="9269" spans="6:6">
      <c r="F9269" s="33"/>
    </row>
    <row r="9270" spans="6:6">
      <c r="F9270" s="33"/>
    </row>
    <row r="9271" spans="6:6">
      <c r="F9271" s="33"/>
    </row>
    <row r="9272" spans="6:6">
      <c r="F9272" s="33"/>
    </row>
    <row r="9273" spans="6:6">
      <c r="F9273" s="33"/>
    </row>
    <row r="9274" spans="6:6">
      <c r="F9274" s="33"/>
    </row>
    <row r="9275" spans="6:6">
      <c r="F9275" s="33"/>
    </row>
    <row r="9276" spans="6:6">
      <c r="F9276" s="33"/>
    </row>
    <row r="9277" spans="6:6">
      <c r="F9277" s="33"/>
    </row>
    <row r="9278" spans="6:6">
      <c r="F9278" s="33"/>
    </row>
    <row r="9279" spans="6:6">
      <c r="F9279" s="33"/>
    </row>
    <row r="9280" spans="6:6">
      <c r="F9280" s="33"/>
    </row>
    <row r="9281" spans="6:6">
      <c r="F9281" s="33"/>
    </row>
    <row r="9282" spans="6:6">
      <c r="F9282" s="33"/>
    </row>
    <row r="9283" spans="6:6">
      <c r="F9283" s="33"/>
    </row>
    <row r="9284" spans="6:6">
      <c r="F9284" s="33"/>
    </row>
    <row r="9285" spans="6:6">
      <c r="F9285" s="33"/>
    </row>
    <row r="9286" spans="6:6">
      <c r="F9286" s="33"/>
    </row>
    <row r="9287" spans="6:6">
      <c r="F9287" s="33"/>
    </row>
    <row r="9288" spans="6:6">
      <c r="F9288" s="33"/>
    </row>
    <row r="9289" spans="6:6">
      <c r="F9289" s="33"/>
    </row>
    <row r="9290" spans="6:6">
      <c r="F9290" s="33"/>
    </row>
    <row r="9291" spans="6:6">
      <c r="F9291" s="33"/>
    </row>
    <row r="9292" spans="6:6">
      <c r="F9292" s="33"/>
    </row>
    <row r="9293" spans="6:6">
      <c r="F9293" s="33"/>
    </row>
    <row r="9294" spans="6:6">
      <c r="F9294" s="33"/>
    </row>
    <row r="9295" spans="6:6">
      <c r="F9295" s="33"/>
    </row>
    <row r="9296" spans="6:6">
      <c r="F9296" s="33"/>
    </row>
    <row r="9297" spans="6:6">
      <c r="F9297" s="33"/>
    </row>
    <row r="9298" spans="6:6">
      <c r="F9298" s="33"/>
    </row>
    <row r="9299" spans="6:6">
      <c r="F9299" s="33"/>
    </row>
    <row r="9300" spans="6:6">
      <c r="F9300" s="33"/>
    </row>
    <row r="9301" spans="6:6">
      <c r="F9301" s="33"/>
    </row>
    <row r="9302" spans="6:6">
      <c r="F9302" s="33"/>
    </row>
    <row r="9303" spans="6:6">
      <c r="F9303" s="33"/>
    </row>
    <row r="9304" spans="6:6">
      <c r="F9304" s="33"/>
    </row>
    <row r="9305" spans="6:6">
      <c r="F9305" s="33"/>
    </row>
    <row r="9306" spans="6:6">
      <c r="F9306" s="33"/>
    </row>
    <row r="9307" spans="6:6">
      <c r="F9307" s="33"/>
    </row>
    <row r="9308" spans="6:6">
      <c r="F9308" s="33"/>
    </row>
    <row r="9309" spans="6:6">
      <c r="F9309" s="33"/>
    </row>
    <row r="9310" spans="6:6">
      <c r="F9310" s="33"/>
    </row>
    <row r="9311" spans="6:6">
      <c r="F9311" s="33"/>
    </row>
    <row r="9312" spans="6:6">
      <c r="F9312" s="33"/>
    </row>
    <row r="9313" spans="6:6">
      <c r="F9313" s="33"/>
    </row>
    <row r="9314" spans="6:6">
      <c r="F9314" s="33"/>
    </row>
    <row r="9315" spans="6:6">
      <c r="F9315" s="33"/>
    </row>
    <row r="9316" spans="6:6">
      <c r="F9316" s="33"/>
    </row>
    <row r="9317" spans="6:6">
      <c r="F9317" s="33"/>
    </row>
    <row r="9318" spans="6:6">
      <c r="F9318" s="33"/>
    </row>
    <row r="9319" spans="6:6">
      <c r="F9319" s="33"/>
    </row>
    <row r="9320" spans="6:6">
      <c r="F9320" s="33"/>
    </row>
    <row r="9321" spans="6:6">
      <c r="F9321" s="33"/>
    </row>
    <row r="9322" spans="6:6">
      <c r="F9322" s="33"/>
    </row>
    <row r="9323" spans="6:6">
      <c r="F9323" s="33"/>
    </row>
    <row r="9324" spans="6:6">
      <c r="F9324" s="33"/>
    </row>
    <row r="9325" spans="6:6">
      <c r="F9325" s="33"/>
    </row>
    <row r="9326" spans="6:6">
      <c r="F9326" s="33"/>
    </row>
    <row r="9327" spans="6:6">
      <c r="F9327" s="33"/>
    </row>
    <row r="9328" spans="6:6">
      <c r="F9328" s="33"/>
    </row>
    <row r="9329" spans="6:6">
      <c r="F9329" s="33"/>
    </row>
    <row r="9330" spans="6:6">
      <c r="F9330" s="33"/>
    </row>
    <row r="9331" spans="6:6">
      <c r="F9331" s="33"/>
    </row>
    <row r="9332" spans="6:6">
      <c r="F9332" s="33"/>
    </row>
    <row r="9333" spans="6:6">
      <c r="F9333" s="33"/>
    </row>
    <row r="9334" spans="6:6">
      <c r="F9334" s="33"/>
    </row>
    <row r="9335" spans="6:6">
      <c r="F9335" s="33"/>
    </row>
    <row r="9336" spans="6:6">
      <c r="F9336" s="33"/>
    </row>
    <row r="9337" spans="6:6">
      <c r="F9337" s="33"/>
    </row>
    <row r="9338" spans="6:6">
      <c r="F9338" s="33"/>
    </row>
    <row r="9339" spans="6:6">
      <c r="F9339" s="33"/>
    </row>
    <row r="9340" spans="6:6">
      <c r="F9340" s="33"/>
    </row>
    <row r="9341" spans="6:6">
      <c r="F9341" s="33"/>
    </row>
    <row r="9342" spans="6:6">
      <c r="F9342" s="33"/>
    </row>
    <row r="9343" spans="6:6">
      <c r="F9343" s="33"/>
    </row>
    <row r="9344" spans="6:6">
      <c r="F9344" s="33"/>
    </row>
    <row r="9345" spans="6:6">
      <c r="F9345" s="33"/>
    </row>
    <row r="9346" spans="6:6">
      <c r="F9346" s="33"/>
    </row>
    <row r="9347" spans="6:6">
      <c r="F9347" s="33"/>
    </row>
    <row r="9348" spans="6:6">
      <c r="F9348" s="33"/>
    </row>
    <row r="9349" spans="6:6">
      <c r="F9349" s="33"/>
    </row>
    <row r="9350" spans="6:6">
      <c r="F9350" s="33"/>
    </row>
    <row r="9351" spans="6:6">
      <c r="F9351" s="33"/>
    </row>
    <row r="9352" spans="6:6">
      <c r="F9352" s="33"/>
    </row>
    <row r="9353" spans="6:6">
      <c r="F9353" s="33"/>
    </row>
    <row r="9354" spans="6:6">
      <c r="F9354" s="33"/>
    </row>
    <row r="9355" spans="6:6">
      <c r="F9355" s="33"/>
    </row>
    <row r="9356" spans="6:6">
      <c r="F9356" s="33"/>
    </row>
    <row r="9357" spans="6:6">
      <c r="F9357" s="33"/>
    </row>
    <row r="9358" spans="6:6">
      <c r="F9358" s="33"/>
    </row>
    <row r="9359" spans="6:6">
      <c r="F9359" s="33"/>
    </row>
    <row r="9360" spans="6:6">
      <c r="F9360" s="33"/>
    </row>
    <row r="9361" spans="6:6">
      <c r="F9361" s="33"/>
    </row>
    <row r="9362" spans="6:6">
      <c r="F9362" s="33"/>
    </row>
    <row r="9363" spans="6:6">
      <c r="F9363" s="33"/>
    </row>
    <row r="9364" spans="6:6">
      <c r="F9364" s="33"/>
    </row>
    <row r="9365" spans="6:6">
      <c r="F9365" s="33"/>
    </row>
    <row r="9366" spans="6:6">
      <c r="F9366" s="33"/>
    </row>
    <row r="9367" spans="6:6">
      <c r="F9367" s="33"/>
    </row>
    <row r="9368" spans="6:6">
      <c r="F9368" s="33"/>
    </row>
    <row r="9369" spans="6:6">
      <c r="F9369" s="33"/>
    </row>
    <row r="9370" spans="6:6">
      <c r="F9370" s="33"/>
    </row>
    <row r="9371" spans="6:6">
      <c r="F9371" s="33"/>
    </row>
    <row r="9372" spans="6:6">
      <c r="F9372" s="33"/>
    </row>
    <row r="9373" spans="6:6">
      <c r="F9373" s="33"/>
    </row>
    <row r="9374" spans="6:6">
      <c r="F9374" s="33"/>
    </row>
    <row r="9375" spans="6:6">
      <c r="F9375" s="33"/>
    </row>
    <row r="9376" spans="6:6">
      <c r="F9376" s="33"/>
    </row>
    <row r="9377" spans="6:6">
      <c r="F9377" s="33"/>
    </row>
    <row r="9378" spans="6:6">
      <c r="F9378" s="33"/>
    </row>
    <row r="9379" spans="6:6">
      <c r="F9379" s="33"/>
    </row>
    <row r="9380" spans="6:6">
      <c r="F9380" s="33"/>
    </row>
    <row r="9381" spans="6:6">
      <c r="F9381" s="33"/>
    </row>
    <row r="9382" spans="6:6">
      <c r="F9382" s="33"/>
    </row>
    <row r="9383" spans="6:6">
      <c r="F9383" s="33"/>
    </row>
    <row r="9384" spans="6:6">
      <c r="F9384" s="33"/>
    </row>
    <row r="9385" spans="6:6">
      <c r="F9385" s="33"/>
    </row>
    <row r="9386" spans="6:6">
      <c r="F9386" s="33"/>
    </row>
    <row r="9387" spans="6:6">
      <c r="F9387" s="33"/>
    </row>
    <row r="9388" spans="6:6">
      <c r="F9388" s="33"/>
    </row>
    <row r="9389" spans="6:6">
      <c r="F9389" s="33"/>
    </row>
    <row r="9390" spans="6:6">
      <c r="F9390" s="33"/>
    </row>
    <row r="9391" spans="6:6">
      <c r="F9391" s="33"/>
    </row>
    <row r="9392" spans="6:6">
      <c r="F9392" s="33"/>
    </row>
    <row r="9393" spans="6:6">
      <c r="F9393" s="33"/>
    </row>
    <row r="9394" spans="6:6">
      <c r="F9394" s="33"/>
    </row>
    <row r="9395" spans="6:6">
      <c r="F9395" s="33"/>
    </row>
    <row r="9396" spans="6:6">
      <c r="F9396" s="33"/>
    </row>
    <row r="9397" spans="6:6">
      <c r="F9397" s="33"/>
    </row>
    <row r="9398" spans="6:6">
      <c r="F9398" s="33"/>
    </row>
    <row r="9399" spans="6:6">
      <c r="F9399" s="33"/>
    </row>
    <row r="9400" spans="6:6">
      <c r="F9400" s="33"/>
    </row>
    <row r="9401" spans="6:6">
      <c r="F9401" s="33"/>
    </row>
    <row r="9402" spans="6:6">
      <c r="F9402" s="33"/>
    </row>
    <row r="9403" spans="6:6">
      <c r="F9403" s="33"/>
    </row>
    <row r="9404" spans="6:6">
      <c r="F9404" s="33"/>
    </row>
    <row r="9405" spans="6:6">
      <c r="F9405" s="33"/>
    </row>
    <row r="9406" spans="6:6">
      <c r="F9406" s="33"/>
    </row>
    <row r="9407" spans="6:6">
      <c r="F9407" s="33"/>
    </row>
    <row r="9408" spans="6:6">
      <c r="F9408" s="33"/>
    </row>
    <row r="9409" spans="6:6">
      <c r="F9409" s="33"/>
    </row>
    <row r="9410" spans="6:6">
      <c r="F9410" s="33"/>
    </row>
    <row r="9411" spans="6:6">
      <c r="F9411" s="33"/>
    </row>
    <row r="9412" spans="6:6">
      <c r="F9412" s="33"/>
    </row>
    <row r="9413" spans="6:6">
      <c r="F9413" s="33"/>
    </row>
    <row r="9414" spans="6:6">
      <c r="F9414" s="33"/>
    </row>
    <row r="9415" spans="6:6">
      <c r="F9415" s="33"/>
    </row>
    <row r="9416" spans="6:6">
      <c r="F9416" s="33"/>
    </row>
    <row r="9417" spans="6:6">
      <c r="F9417" s="33"/>
    </row>
    <row r="9418" spans="6:6">
      <c r="F9418" s="33"/>
    </row>
    <row r="9419" spans="6:6">
      <c r="F9419" s="33"/>
    </row>
    <row r="9420" spans="6:6">
      <c r="F9420" s="33"/>
    </row>
    <row r="9421" spans="6:6">
      <c r="F9421" s="33"/>
    </row>
    <row r="9422" spans="6:6">
      <c r="F9422" s="33"/>
    </row>
    <row r="9423" spans="6:6">
      <c r="F9423" s="33"/>
    </row>
    <row r="9424" spans="6:6">
      <c r="F9424" s="33"/>
    </row>
    <row r="9425" spans="6:6">
      <c r="F9425" s="33"/>
    </row>
    <row r="9426" spans="6:6">
      <c r="F9426" s="33"/>
    </row>
    <row r="9427" spans="6:6">
      <c r="F9427" s="33"/>
    </row>
    <row r="9428" spans="6:6">
      <c r="F9428" s="33"/>
    </row>
    <row r="9429" spans="6:6">
      <c r="F9429" s="33"/>
    </row>
    <row r="9430" spans="6:6">
      <c r="F9430" s="33"/>
    </row>
    <row r="9431" spans="6:6">
      <c r="F9431" s="33"/>
    </row>
    <row r="9432" spans="6:6">
      <c r="F9432" s="33"/>
    </row>
    <row r="9433" spans="6:6">
      <c r="F9433" s="33"/>
    </row>
    <row r="9434" spans="6:6">
      <c r="F9434" s="33"/>
    </row>
    <row r="9435" spans="6:6">
      <c r="F9435" s="33"/>
    </row>
    <row r="9436" spans="6:6">
      <c r="F9436" s="33"/>
    </row>
    <row r="9437" spans="6:6">
      <c r="F9437" s="33"/>
    </row>
    <row r="9438" spans="6:6">
      <c r="F9438" s="33"/>
    </row>
    <row r="9439" spans="6:6">
      <c r="F9439" s="33"/>
    </row>
    <row r="9440" spans="6:6">
      <c r="F9440" s="33"/>
    </row>
    <row r="9441" spans="6:6">
      <c r="F9441" s="33"/>
    </row>
    <row r="9442" spans="6:6">
      <c r="F9442" s="33"/>
    </row>
    <row r="9443" spans="6:6">
      <c r="F9443" s="33"/>
    </row>
    <row r="9444" spans="6:6">
      <c r="F9444" s="33"/>
    </row>
    <row r="9445" spans="6:6">
      <c r="F9445" s="33"/>
    </row>
    <row r="9446" spans="6:6">
      <c r="F9446" s="33"/>
    </row>
    <row r="9447" spans="6:6">
      <c r="F9447" s="33"/>
    </row>
    <row r="9448" spans="6:6">
      <c r="F9448" s="33"/>
    </row>
    <row r="9449" spans="6:6">
      <c r="F9449" s="33"/>
    </row>
    <row r="9450" spans="6:6">
      <c r="F9450" s="33"/>
    </row>
    <row r="9451" spans="6:6">
      <c r="F9451" s="33"/>
    </row>
    <row r="9452" spans="6:6">
      <c r="F9452" s="33"/>
    </row>
    <row r="9453" spans="6:6">
      <c r="F9453" s="33"/>
    </row>
    <row r="9454" spans="6:6">
      <c r="F9454" s="33"/>
    </row>
    <row r="9455" spans="6:6">
      <c r="F9455" s="33"/>
    </row>
    <row r="9456" spans="6:6">
      <c r="F9456" s="33"/>
    </row>
    <row r="9457" spans="6:6">
      <c r="F9457" s="33"/>
    </row>
    <row r="9458" spans="6:6">
      <c r="F9458" s="33"/>
    </row>
    <row r="9459" spans="6:6">
      <c r="F9459" s="33"/>
    </row>
    <row r="9460" spans="6:6">
      <c r="F9460" s="33"/>
    </row>
    <row r="9461" spans="6:6">
      <c r="F9461" s="33"/>
    </row>
    <row r="9462" spans="6:6">
      <c r="F9462" s="33"/>
    </row>
    <row r="9463" spans="6:6">
      <c r="F9463" s="33"/>
    </row>
    <row r="9464" spans="6:6">
      <c r="F9464" s="33"/>
    </row>
    <row r="9465" spans="6:6">
      <c r="F9465" s="33"/>
    </row>
    <row r="9466" spans="6:6">
      <c r="F9466" s="33"/>
    </row>
    <row r="9467" spans="6:6">
      <c r="F9467" s="33"/>
    </row>
    <row r="9468" spans="6:6">
      <c r="F9468" s="33"/>
    </row>
    <row r="9469" spans="6:6">
      <c r="F9469" s="33"/>
    </row>
    <row r="9470" spans="6:6">
      <c r="F9470" s="33"/>
    </row>
    <row r="9471" spans="6:6">
      <c r="F9471" s="33"/>
    </row>
    <row r="9472" spans="6:6">
      <c r="F9472" s="33"/>
    </row>
    <row r="9473" spans="6:6">
      <c r="F9473" s="33"/>
    </row>
    <row r="9474" spans="6:6">
      <c r="F9474" s="33"/>
    </row>
    <row r="9475" spans="6:6">
      <c r="F9475" s="33"/>
    </row>
    <row r="9476" spans="6:6">
      <c r="F9476" s="33"/>
    </row>
    <row r="9477" spans="6:6">
      <c r="F9477" s="33"/>
    </row>
    <row r="9478" spans="6:6">
      <c r="F9478" s="33"/>
    </row>
    <row r="9479" spans="6:6">
      <c r="F9479" s="33"/>
    </row>
    <row r="9480" spans="6:6">
      <c r="F9480" s="33"/>
    </row>
    <row r="9481" spans="6:6">
      <c r="F9481" s="33"/>
    </row>
    <row r="9482" spans="6:6">
      <c r="F9482" s="33"/>
    </row>
    <row r="9483" spans="6:6">
      <c r="F9483" s="33"/>
    </row>
    <row r="9484" spans="6:6">
      <c r="F9484" s="33"/>
    </row>
    <row r="9485" spans="6:6">
      <c r="F9485" s="33"/>
    </row>
    <row r="9486" spans="6:6">
      <c r="F9486" s="33"/>
    </row>
    <row r="9487" spans="6:6">
      <c r="F9487" s="33"/>
    </row>
    <row r="9488" spans="6:6">
      <c r="F9488" s="33"/>
    </row>
    <row r="9489" spans="6:6">
      <c r="F9489" s="33"/>
    </row>
    <row r="9490" spans="6:6">
      <c r="F9490" s="33"/>
    </row>
    <row r="9491" spans="6:6">
      <c r="F9491" s="33"/>
    </row>
    <row r="9492" spans="6:6">
      <c r="F9492" s="33"/>
    </row>
    <row r="9493" spans="6:6">
      <c r="F9493" s="33"/>
    </row>
    <row r="9494" spans="6:6">
      <c r="F9494" s="33"/>
    </row>
    <row r="9495" spans="6:6">
      <c r="F9495" s="33"/>
    </row>
    <row r="9496" spans="6:6">
      <c r="F9496" s="33"/>
    </row>
    <row r="9497" spans="6:6">
      <c r="F9497" s="33"/>
    </row>
    <row r="9498" spans="6:6">
      <c r="F9498" s="33"/>
    </row>
    <row r="9499" spans="6:6">
      <c r="F9499" s="33"/>
    </row>
    <row r="9500" spans="6:6">
      <c r="F9500" s="33"/>
    </row>
    <row r="9501" spans="6:6">
      <c r="F9501" s="33"/>
    </row>
    <row r="9502" spans="6:6">
      <c r="F9502" s="33"/>
    </row>
    <row r="9503" spans="6:6">
      <c r="F9503" s="33"/>
    </row>
    <row r="9504" spans="6:6">
      <c r="F9504" s="33"/>
    </row>
    <row r="9505" spans="6:6">
      <c r="F9505" s="33"/>
    </row>
    <row r="9506" spans="6:6">
      <c r="F9506" s="33"/>
    </row>
    <row r="9507" spans="6:6">
      <c r="F9507" s="33"/>
    </row>
    <row r="9508" spans="6:6">
      <c r="F9508" s="33"/>
    </row>
    <row r="9509" spans="6:6">
      <c r="F9509" s="33"/>
    </row>
    <row r="9510" spans="6:6">
      <c r="F9510" s="33"/>
    </row>
    <row r="9511" spans="6:6">
      <c r="F9511" s="33"/>
    </row>
    <row r="9512" spans="6:6">
      <c r="F9512" s="33"/>
    </row>
    <row r="9513" spans="6:6">
      <c r="F9513" s="33"/>
    </row>
    <row r="9514" spans="6:6">
      <c r="F9514" s="33"/>
    </row>
    <row r="9515" spans="6:6">
      <c r="F9515" s="33"/>
    </row>
    <row r="9516" spans="6:6">
      <c r="F9516" s="33"/>
    </row>
    <row r="9517" spans="6:6">
      <c r="F9517" s="33"/>
    </row>
    <row r="9518" spans="6:6">
      <c r="F9518" s="33"/>
    </row>
    <row r="9519" spans="6:6">
      <c r="F9519" s="33"/>
    </row>
    <row r="9520" spans="6:6">
      <c r="F9520" s="33"/>
    </row>
    <row r="9521" spans="6:6">
      <c r="F9521" s="33"/>
    </row>
    <row r="9522" spans="6:6">
      <c r="F9522" s="33"/>
    </row>
    <row r="9523" spans="6:6">
      <c r="F9523" s="33"/>
    </row>
    <row r="9524" spans="6:6">
      <c r="F9524" s="33"/>
    </row>
    <row r="9525" spans="6:6">
      <c r="F9525" s="33"/>
    </row>
    <row r="9526" spans="6:6">
      <c r="F9526" s="33"/>
    </row>
    <row r="9527" spans="6:6">
      <c r="F9527" s="33"/>
    </row>
    <row r="9528" spans="6:6">
      <c r="F9528" s="33"/>
    </row>
    <row r="9529" spans="6:6">
      <c r="F9529" s="33"/>
    </row>
    <row r="9530" spans="6:6">
      <c r="F9530" s="33"/>
    </row>
    <row r="9531" spans="6:6">
      <c r="F9531" s="33"/>
    </row>
    <row r="9532" spans="6:6">
      <c r="F9532" s="33"/>
    </row>
    <row r="9533" spans="6:6">
      <c r="F9533" s="33"/>
    </row>
    <row r="9534" spans="6:6">
      <c r="F9534" s="33"/>
    </row>
    <row r="9535" spans="6:6">
      <c r="F9535" s="33"/>
    </row>
    <row r="9536" spans="6:6">
      <c r="F9536" s="33"/>
    </row>
    <row r="9537" spans="6:6">
      <c r="F9537" s="33"/>
    </row>
    <row r="9538" spans="6:6">
      <c r="F9538" s="33"/>
    </row>
    <row r="9539" spans="6:6">
      <c r="F9539" s="33"/>
    </row>
    <row r="9540" spans="6:6">
      <c r="F9540" s="33"/>
    </row>
    <row r="9541" spans="6:6">
      <c r="F9541" s="33"/>
    </row>
    <row r="9542" spans="6:6">
      <c r="F9542" s="33"/>
    </row>
    <row r="9543" spans="6:6">
      <c r="F9543" s="33"/>
    </row>
    <row r="9544" spans="6:6">
      <c r="F9544" s="33"/>
    </row>
    <row r="9545" spans="6:6">
      <c r="F9545" s="33"/>
    </row>
    <row r="9546" spans="6:6">
      <c r="F9546" s="33"/>
    </row>
    <row r="9547" spans="6:6">
      <c r="F9547" s="33"/>
    </row>
    <row r="9548" spans="6:6">
      <c r="F9548" s="33"/>
    </row>
    <row r="9549" spans="6:6">
      <c r="F9549" s="33"/>
    </row>
    <row r="9550" spans="6:6">
      <c r="F9550" s="33"/>
    </row>
    <row r="9551" spans="6:6">
      <c r="F9551" s="33"/>
    </row>
    <row r="9552" spans="6:6">
      <c r="F9552" s="33"/>
    </row>
    <row r="9553" spans="6:6">
      <c r="F9553" s="33"/>
    </row>
    <row r="9554" spans="6:6">
      <c r="F9554" s="33"/>
    </row>
    <row r="9555" spans="6:6">
      <c r="F9555" s="33"/>
    </row>
    <row r="9556" spans="6:6">
      <c r="F9556" s="33"/>
    </row>
    <row r="9557" spans="6:6">
      <c r="F9557" s="33"/>
    </row>
    <row r="9558" spans="6:6">
      <c r="F9558" s="33"/>
    </row>
    <row r="9559" spans="6:6">
      <c r="F9559" s="33"/>
    </row>
    <row r="9560" spans="6:6">
      <c r="F9560" s="33"/>
    </row>
    <row r="9561" spans="6:6">
      <c r="F9561" s="33"/>
    </row>
    <row r="9562" spans="6:6">
      <c r="F9562" s="33"/>
    </row>
    <row r="9563" spans="6:6">
      <c r="F9563" s="33"/>
    </row>
    <row r="9564" spans="6:6">
      <c r="F9564" s="33"/>
    </row>
    <row r="9565" spans="6:6">
      <c r="F9565" s="33"/>
    </row>
    <row r="9566" spans="6:6">
      <c r="F9566" s="33"/>
    </row>
    <row r="9567" spans="6:6">
      <c r="F9567" s="33"/>
    </row>
    <row r="9568" spans="6:6">
      <c r="F9568" s="33"/>
    </row>
    <row r="9569" spans="6:6">
      <c r="F9569" s="33"/>
    </row>
    <row r="9570" spans="6:6">
      <c r="F9570" s="33"/>
    </row>
    <row r="9571" spans="6:6">
      <c r="F9571" s="33"/>
    </row>
    <row r="9572" spans="6:6">
      <c r="F9572" s="33"/>
    </row>
    <row r="9573" spans="6:6">
      <c r="F9573" s="33"/>
    </row>
    <row r="9574" spans="6:6">
      <c r="F9574" s="33"/>
    </row>
    <row r="9575" spans="6:6">
      <c r="F9575" s="33"/>
    </row>
    <row r="9576" spans="6:6">
      <c r="F9576" s="33"/>
    </row>
    <row r="9577" spans="6:6">
      <c r="F9577" s="33"/>
    </row>
    <row r="9578" spans="6:6">
      <c r="F9578" s="33"/>
    </row>
    <row r="9579" spans="6:6">
      <c r="F9579" s="33"/>
    </row>
    <row r="9580" spans="6:6">
      <c r="F9580" s="33"/>
    </row>
    <row r="9581" spans="6:6">
      <c r="F9581" s="33"/>
    </row>
    <row r="9582" spans="6:6">
      <c r="F9582" s="33"/>
    </row>
    <row r="9583" spans="6:6">
      <c r="F9583" s="33"/>
    </row>
    <row r="9584" spans="6:6">
      <c r="F9584" s="33"/>
    </row>
    <row r="9585" spans="6:6">
      <c r="F9585" s="33"/>
    </row>
    <row r="9586" spans="6:6">
      <c r="F9586" s="33"/>
    </row>
    <row r="9587" spans="6:6">
      <c r="F9587" s="33"/>
    </row>
    <row r="9588" spans="6:6">
      <c r="F9588" s="33"/>
    </row>
    <row r="9589" spans="6:6">
      <c r="F9589" s="33"/>
    </row>
    <row r="9590" spans="6:6">
      <c r="F9590" s="33"/>
    </row>
    <row r="9591" spans="6:6">
      <c r="F9591" s="33"/>
    </row>
    <row r="9592" spans="6:6">
      <c r="F9592" s="33"/>
    </row>
    <row r="9593" spans="6:6">
      <c r="F9593" s="33"/>
    </row>
    <row r="9594" spans="6:6">
      <c r="F9594" s="33"/>
    </row>
    <row r="9595" spans="6:6">
      <c r="F9595" s="33"/>
    </row>
    <row r="9596" spans="6:6">
      <c r="F9596" s="33"/>
    </row>
    <row r="9597" spans="6:6">
      <c r="F9597" s="33"/>
    </row>
    <row r="9598" spans="6:6">
      <c r="F9598" s="33"/>
    </row>
    <row r="9599" spans="6:6">
      <c r="F9599" s="33"/>
    </row>
    <row r="9600" spans="6:6">
      <c r="F9600" s="33"/>
    </row>
    <row r="9601" spans="6:6">
      <c r="F9601" s="33"/>
    </row>
    <row r="9602" spans="6:6">
      <c r="F9602" s="33"/>
    </row>
    <row r="9603" spans="6:6">
      <c r="F9603" s="33"/>
    </row>
    <row r="9604" spans="6:6">
      <c r="F9604" s="33"/>
    </row>
    <row r="9605" spans="6:6">
      <c r="F9605" s="33"/>
    </row>
    <row r="9606" spans="6:6">
      <c r="F9606" s="33"/>
    </row>
    <row r="9607" spans="6:6">
      <c r="F9607" s="33"/>
    </row>
    <row r="9608" spans="6:6">
      <c r="F9608" s="33"/>
    </row>
    <row r="9609" spans="6:6">
      <c r="F9609" s="33"/>
    </row>
    <row r="9610" spans="6:6">
      <c r="F9610" s="33"/>
    </row>
    <row r="9611" spans="6:6">
      <c r="F9611" s="33"/>
    </row>
    <row r="9612" spans="6:6">
      <c r="F9612" s="33"/>
    </row>
    <row r="9613" spans="6:6">
      <c r="F9613" s="33"/>
    </row>
    <row r="9614" spans="6:6">
      <c r="F9614" s="33"/>
    </row>
    <row r="9615" spans="6:6">
      <c r="F9615" s="33"/>
    </row>
    <row r="9616" spans="6:6">
      <c r="F9616" s="33"/>
    </row>
    <row r="9617" spans="6:6">
      <c r="F9617" s="33"/>
    </row>
    <row r="9618" spans="6:6">
      <c r="F9618" s="33"/>
    </row>
    <row r="9619" spans="6:6">
      <c r="F9619" s="33"/>
    </row>
    <row r="9620" spans="6:6">
      <c r="F9620" s="33"/>
    </row>
    <row r="9621" spans="6:6">
      <c r="F9621" s="33"/>
    </row>
    <row r="9622" spans="6:6">
      <c r="F9622" s="33"/>
    </row>
    <row r="9623" spans="6:6">
      <c r="F9623" s="33"/>
    </row>
    <row r="9624" spans="6:6">
      <c r="F9624" s="33"/>
    </row>
    <row r="9625" spans="6:6">
      <c r="F9625" s="33"/>
    </row>
    <row r="9626" spans="6:6">
      <c r="F9626" s="33"/>
    </row>
    <row r="9627" spans="6:6">
      <c r="F9627" s="33"/>
    </row>
    <row r="9628" spans="6:6">
      <c r="F9628" s="33"/>
    </row>
    <row r="9629" spans="6:6">
      <c r="F9629" s="33"/>
    </row>
    <row r="9630" spans="6:6">
      <c r="F9630" s="33"/>
    </row>
    <row r="9631" spans="6:6">
      <c r="F9631" s="33"/>
    </row>
    <row r="9632" spans="6:6">
      <c r="F9632" s="33"/>
    </row>
    <row r="9633" spans="6:6">
      <c r="F9633" s="33"/>
    </row>
    <row r="9634" spans="6:6">
      <c r="F9634" s="33"/>
    </row>
    <row r="9635" spans="6:6">
      <c r="F9635" s="33"/>
    </row>
    <row r="9636" spans="6:6">
      <c r="F9636" s="33"/>
    </row>
    <row r="9637" spans="6:6">
      <c r="F9637" s="33"/>
    </row>
    <row r="9638" spans="6:6">
      <c r="F9638" s="33"/>
    </row>
    <row r="9639" spans="6:6">
      <c r="F9639" s="33"/>
    </row>
    <row r="9640" spans="6:6">
      <c r="F9640" s="33"/>
    </row>
    <row r="9641" spans="6:6">
      <c r="F9641" s="33"/>
    </row>
    <row r="9642" spans="6:6">
      <c r="F9642" s="33"/>
    </row>
    <row r="9643" spans="6:6">
      <c r="F9643" s="33"/>
    </row>
    <row r="9644" spans="6:6">
      <c r="F9644" s="33"/>
    </row>
    <row r="9645" spans="6:6">
      <c r="F9645" s="33"/>
    </row>
    <row r="9646" spans="6:6">
      <c r="F9646" s="33"/>
    </row>
    <row r="9647" spans="6:6">
      <c r="F9647" s="33"/>
    </row>
    <row r="9648" spans="6:6">
      <c r="F9648" s="33"/>
    </row>
    <row r="9649" spans="6:6">
      <c r="F9649" s="33"/>
    </row>
    <row r="9650" spans="6:6">
      <c r="F9650" s="33"/>
    </row>
    <row r="9651" spans="6:6">
      <c r="F9651" s="33"/>
    </row>
    <row r="9652" spans="6:6">
      <c r="F9652" s="33"/>
    </row>
    <row r="9653" spans="6:6">
      <c r="F9653" s="33"/>
    </row>
    <row r="9654" spans="6:6">
      <c r="F9654" s="33"/>
    </row>
    <row r="9655" spans="6:6">
      <c r="F9655" s="33"/>
    </row>
    <row r="9656" spans="6:6">
      <c r="F9656" s="33"/>
    </row>
    <row r="9657" spans="6:6">
      <c r="F9657" s="33"/>
    </row>
    <row r="9658" spans="6:6">
      <c r="F9658" s="33"/>
    </row>
    <row r="9659" spans="6:6">
      <c r="F9659" s="33"/>
    </row>
    <row r="9660" spans="6:6">
      <c r="F9660" s="33"/>
    </row>
    <row r="9661" spans="6:6">
      <c r="F9661" s="33"/>
    </row>
    <row r="9662" spans="6:6">
      <c r="F9662" s="33"/>
    </row>
    <row r="9663" spans="6:6">
      <c r="F9663" s="33"/>
    </row>
    <row r="9664" spans="6:6">
      <c r="F9664" s="33"/>
    </row>
    <row r="9665" spans="6:6">
      <c r="F9665" s="33"/>
    </row>
    <row r="9666" spans="6:6">
      <c r="F9666" s="33"/>
    </row>
    <row r="9667" spans="6:6">
      <c r="F9667" s="33"/>
    </row>
    <row r="9668" spans="6:6">
      <c r="F9668" s="33"/>
    </row>
    <row r="9669" spans="6:6">
      <c r="F9669" s="33"/>
    </row>
    <row r="9670" spans="6:6">
      <c r="F9670" s="33"/>
    </row>
    <row r="9671" spans="6:6">
      <c r="F9671" s="33"/>
    </row>
    <row r="9672" spans="6:6">
      <c r="F9672" s="33"/>
    </row>
    <row r="9673" spans="6:6">
      <c r="F9673" s="33"/>
    </row>
    <row r="9674" spans="6:6">
      <c r="F9674" s="33"/>
    </row>
    <row r="9675" spans="6:6">
      <c r="F9675" s="33"/>
    </row>
    <row r="9676" spans="6:6">
      <c r="F9676" s="33"/>
    </row>
    <row r="9677" spans="6:6">
      <c r="F9677" s="33"/>
    </row>
    <row r="9678" spans="6:6">
      <c r="F9678" s="33"/>
    </row>
    <row r="9679" spans="6:6">
      <c r="F9679" s="33"/>
    </row>
    <row r="9680" spans="6:6">
      <c r="F9680" s="33"/>
    </row>
    <row r="9681" spans="6:6">
      <c r="F9681" s="33"/>
    </row>
    <row r="9682" spans="6:6">
      <c r="F9682" s="33"/>
    </row>
    <row r="9683" spans="6:6">
      <c r="F9683" s="33"/>
    </row>
    <row r="9684" spans="6:6">
      <c r="F9684" s="33"/>
    </row>
    <row r="9685" spans="6:6">
      <c r="F9685" s="33"/>
    </row>
    <row r="9686" spans="6:6">
      <c r="F9686" s="33"/>
    </row>
    <row r="9687" spans="6:6">
      <c r="F9687" s="33"/>
    </row>
    <row r="9688" spans="6:6">
      <c r="F9688" s="33"/>
    </row>
    <row r="9689" spans="6:6">
      <c r="F9689" s="33"/>
    </row>
    <row r="9690" spans="6:6">
      <c r="F9690" s="33"/>
    </row>
    <row r="9691" spans="6:6">
      <c r="F9691" s="33"/>
    </row>
    <row r="9692" spans="6:6">
      <c r="F9692" s="33"/>
    </row>
    <row r="9693" spans="6:6">
      <c r="F9693" s="33"/>
    </row>
    <row r="9694" spans="6:6">
      <c r="F9694" s="33"/>
    </row>
    <row r="9695" spans="6:6">
      <c r="F9695" s="33"/>
    </row>
    <row r="9696" spans="6:6">
      <c r="F9696" s="33"/>
    </row>
    <row r="9697" spans="6:6">
      <c r="F9697" s="33"/>
    </row>
    <row r="9698" spans="6:6">
      <c r="F9698" s="33"/>
    </row>
    <row r="9699" spans="6:6">
      <c r="F9699" s="33"/>
    </row>
    <row r="9700" spans="6:6">
      <c r="F9700" s="33"/>
    </row>
    <row r="9701" spans="6:6">
      <c r="F9701" s="33"/>
    </row>
    <row r="9702" spans="6:6">
      <c r="F9702" s="33"/>
    </row>
    <row r="9703" spans="6:6">
      <c r="F9703" s="33"/>
    </row>
    <row r="9704" spans="6:6">
      <c r="F9704" s="33"/>
    </row>
    <row r="9705" spans="6:6">
      <c r="F9705" s="33"/>
    </row>
    <row r="9706" spans="6:6">
      <c r="F9706" s="33"/>
    </row>
    <row r="9707" spans="6:6">
      <c r="F9707" s="33"/>
    </row>
    <row r="9708" spans="6:6">
      <c r="F9708" s="33"/>
    </row>
    <row r="9709" spans="6:6">
      <c r="F9709" s="33"/>
    </row>
    <row r="9710" spans="6:6">
      <c r="F9710" s="33"/>
    </row>
    <row r="9711" spans="6:6">
      <c r="F9711" s="33"/>
    </row>
    <row r="9712" spans="6:6">
      <c r="F9712" s="33"/>
    </row>
    <row r="9713" spans="6:6">
      <c r="F9713" s="33"/>
    </row>
    <row r="9714" spans="6:6">
      <c r="F9714" s="33"/>
    </row>
    <row r="9715" spans="6:6">
      <c r="F9715" s="33"/>
    </row>
    <row r="9716" spans="6:6">
      <c r="F9716" s="33"/>
    </row>
    <row r="9717" spans="6:6">
      <c r="F9717" s="33"/>
    </row>
    <row r="9718" spans="6:6">
      <c r="F9718" s="33"/>
    </row>
    <row r="9719" spans="6:6">
      <c r="F9719" s="33"/>
    </row>
    <row r="9720" spans="6:6">
      <c r="F9720" s="33"/>
    </row>
    <row r="9721" spans="6:6">
      <c r="F9721" s="33"/>
    </row>
    <row r="9722" spans="6:6">
      <c r="F9722" s="33"/>
    </row>
    <row r="9723" spans="6:6">
      <c r="F9723" s="33"/>
    </row>
    <row r="9724" spans="6:6">
      <c r="F9724" s="33"/>
    </row>
    <row r="9725" spans="6:6">
      <c r="F9725" s="33"/>
    </row>
    <row r="9726" spans="6:6">
      <c r="F9726" s="33"/>
    </row>
    <row r="9727" spans="6:6">
      <c r="F9727" s="33"/>
    </row>
    <row r="9728" spans="6:6">
      <c r="F9728" s="33"/>
    </row>
    <row r="9729" spans="6:6">
      <c r="F9729" s="33"/>
    </row>
    <row r="9730" spans="6:6">
      <c r="F9730" s="33"/>
    </row>
    <row r="9731" spans="6:6">
      <c r="F9731" s="33"/>
    </row>
    <row r="9732" spans="6:6">
      <c r="F9732" s="33"/>
    </row>
    <row r="9733" spans="6:6">
      <c r="F9733" s="33"/>
    </row>
    <row r="9734" spans="6:6">
      <c r="F9734" s="33"/>
    </row>
    <row r="9735" spans="6:6">
      <c r="F9735" s="33"/>
    </row>
    <row r="9736" spans="6:6">
      <c r="F9736" s="33"/>
    </row>
    <row r="9737" spans="6:6">
      <c r="F9737" s="33"/>
    </row>
    <row r="9738" spans="6:6">
      <c r="F9738" s="33"/>
    </row>
    <row r="9739" spans="6:6">
      <c r="F9739" s="33"/>
    </row>
    <row r="9740" spans="6:6">
      <c r="F9740" s="33"/>
    </row>
    <row r="9741" spans="6:6">
      <c r="F9741" s="33"/>
    </row>
    <row r="9742" spans="6:6">
      <c r="F9742" s="33"/>
    </row>
    <row r="9743" spans="6:6">
      <c r="F9743" s="33"/>
    </row>
    <row r="9744" spans="6:6">
      <c r="F9744" s="33"/>
    </row>
    <row r="9745" spans="6:6">
      <c r="F9745" s="33"/>
    </row>
    <row r="9746" spans="6:6">
      <c r="F9746" s="33"/>
    </row>
    <row r="9747" spans="6:6">
      <c r="F9747" s="33"/>
    </row>
    <row r="9748" spans="6:6">
      <c r="F9748" s="33"/>
    </row>
    <row r="9749" spans="6:6">
      <c r="F9749" s="33"/>
    </row>
    <row r="9750" spans="6:6">
      <c r="F9750" s="33"/>
    </row>
    <row r="9751" spans="6:6">
      <c r="F9751" s="33"/>
    </row>
    <row r="9752" spans="6:6">
      <c r="F9752" s="33"/>
    </row>
    <row r="9753" spans="6:6">
      <c r="F9753" s="33"/>
    </row>
    <row r="9754" spans="6:6">
      <c r="F9754" s="33"/>
    </row>
    <row r="9755" spans="6:6">
      <c r="F9755" s="33"/>
    </row>
    <row r="9756" spans="6:6">
      <c r="F9756" s="33"/>
    </row>
    <row r="9757" spans="6:6">
      <c r="F9757" s="33"/>
    </row>
    <row r="9758" spans="6:6">
      <c r="F9758" s="33"/>
    </row>
    <row r="9759" spans="6:6">
      <c r="F9759" s="33"/>
    </row>
    <row r="9760" spans="6:6">
      <c r="F9760" s="33"/>
    </row>
    <row r="9761" spans="6:6">
      <c r="F9761" s="33"/>
    </row>
    <row r="9762" spans="6:6">
      <c r="F9762" s="33"/>
    </row>
    <row r="9763" spans="6:6">
      <c r="F9763" s="33"/>
    </row>
    <row r="9764" spans="6:6">
      <c r="F9764" s="33"/>
    </row>
    <row r="9765" spans="6:6">
      <c r="F9765" s="33"/>
    </row>
    <row r="9766" spans="6:6">
      <c r="F9766" s="33"/>
    </row>
    <row r="9767" spans="6:6">
      <c r="F9767" s="33"/>
    </row>
    <row r="9768" spans="6:6">
      <c r="F9768" s="33"/>
    </row>
    <row r="9769" spans="6:6">
      <c r="F9769" s="33"/>
    </row>
    <row r="9770" spans="6:6">
      <c r="F9770" s="33"/>
    </row>
    <row r="9771" spans="6:6">
      <c r="F9771" s="33"/>
    </row>
    <row r="9772" spans="6:6">
      <c r="F9772" s="33"/>
    </row>
    <row r="9773" spans="6:6">
      <c r="F9773" s="33"/>
    </row>
    <row r="9774" spans="6:6">
      <c r="F9774" s="33"/>
    </row>
    <row r="9775" spans="6:6">
      <c r="F9775" s="33"/>
    </row>
    <row r="9776" spans="6:6">
      <c r="F9776" s="33"/>
    </row>
    <row r="9777" spans="6:6">
      <c r="F9777" s="33"/>
    </row>
    <row r="9778" spans="6:6">
      <c r="F9778" s="33"/>
    </row>
    <row r="9779" spans="6:6">
      <c r="F9779" s="33"/>
    </row>
    <row r="9780" spans="6:6">
      <c r="F9780" s="33"/>
    </row>
    <row r="9781" spans="6:6">
      <c r="F9781" s="33"/>
    </row>
    <row r="9782" spans="6:6">
      <c r="F9782" s="33"/>
    </row>
    <row r="9783" spans="6:6">
      <c r="F9783" s="33"/>
    </row>
    <row r="9784" spans="6:6">
      <c r="F9784" s="33"/>
    </row>
    <row r="9785" spans="6:6">
      <c r="F9785" s="33"/>
    </row>
    <row r="9786" spans="6:6">
      <c r="F9786" s="33"/>
    </row>
    <row r="9787" spans="6:6">
      <c r="F9787" s="33"/>
    </row>
    <row r="9788" spans="6:6">
      <c r="F9788" s="33"/>
    </row>
    <row r="9789" spans="6:6">
      <c r="F9789" s="33"/>
    </row>
    <row r="9790" spans="6:6">
      <c r="F9790" s="33"/>
    </row>
    <row r="9791" spans="6:6">
      <c r="F9791" s="33"/>
    </row>
    <row r="9792" spans="6:6">
      <c r="F9792" s="33"/>
    </row>
    <row r="9793" spans="6:6">
      <c r="F9793" s="33"/>
    </row>
    <row r="9794" spans="6:6">
      <c r="F9794" s="33"/>
    </row>
    <row r="9795" spans="6:6">
      <c r="F9795" s="33"/>
    </row>
    <row r="9796" spans="6:6">
      <c r="F9796" s="33"/>
    </row>
    <row r="9797" spans="6:6">
      <c r="F9797" s="33"/>
    </row>
    <row r="9798" spans="6:6">
      <c r="F9798" s="33"/>
    </row>
    <row r="9799" spans="6:6">
      <c r="F9799" s="33"/>
    </row>
    <row r="9800" spans="6:6">
      <c r="F9800" s="33"/>
    </row>
    <row r="9801" spans="6:6">
      <c r="F9801" s="33"/>
    </row>
    <row r="9802" spans="6:6">
      <c r="F9802" s="33"/>
    </row>
    <row r="9803" spans="6:6">
      <c r="F9803" s="33"/>
    </row>
    <row r="9804" spans="6:6">
      <c r="F9804" s="33"/>
    </row>
    <row r="9805" spans="6:6">
      <c r="F9805" s="33"/>
    </row>
    <row r="9806" spans="6:6">
      <c r="F9806" s="33"/>
    </row>
    <row r="9807" spans="6:6">
      <c r="F9807" s="33"/>
    </row>
    <row r="9808" spans="6:6">
      <c r="F9808" s="33"/>
    </row>
    <row r="9809" spans="6:6">
      <c r="F9809" s="33"/>
    </row>
    <row r="9810" spans="6:6">
      <c r="F9810" s="33"/>
    </row>
    <row r="9811" spans="6:6">
      <c r="F9811" s="33"/>
    </row>
    <row r="9812" spans="6:6">
      <c r="F9812" s="33"/>
    </row>
    <row r="9813" spans="6:6">
      <c r="F9813" s="33"/>
    </row>
    <row r="9814" spans="6:6">
      <c r="F9814" s="33"/>
    </row>
    <row r="9815" spans="6:6">
      <c r="F9815" s="33"/>
    </row>
    <row r="9816" spans="6:6">
      <c r="F9816" s="33"/>
    </row>
    <row r="9817" spans="6:6">
      <c r="F9817" s="33"/>
    </row>
    <row r="9818" spans="6:6">
      <c r="F9818" s="33"/>
    </row>
    <row r="9819" spans="6:6">
      <c r="F9819" s="33"/>
    </row>
    <row r="9820" spans="6:6">
      <c r="F9820" s="33"/>
    </row>
    <row r="9821" spans="6:6">
      <c r="F9821" s="33"/>
    </row>
    <row r="9822" spans="6:6">
      <c r="F9822" s="33"/>
    </row>
    <row r="9823" spans="6:6">
      <c r="F9823" s="33"/>
    </row>
    <row r="9824" spans="6:6">
      <c r="F9824" s="33"/>
    </row>
    <row r="9825" spans="6:6">
      <c r="F9825" s="33"/>
    </row>
    <row r="9826" spans="6:6">
      <c r="F9826" s="33"/>
    </row>
    <row r="9827" spans="6:6">
      <c r="F9827" s="33"/>
    </row>
    <row r="9828" spans="6:6">
      <c r="F9828" s="33"/>
    </row>
    <row r="9829" spans="6:6">
      <c r="F9829" s="33"/>
    </row>
    <row r="9830" spans="6:6">
      <c r="F9830" s="33"/>
    </row>
    <row r="9831" spans="6:6">
      <c r="F9831" s="33"/>
    </row>
    <row r="9832" spans="6:6">
      <c r="F9832" s="33"/>
    </row>
    <row r="9833" spans="6:6">
      <c r="F9833" s="33"/>
    </row>
    <row r="9834" spans="6:6">
      <c r="F9834" s="33"/>
    </row>
    <row r="9835" spans="6:6">
      <c r="F9835" s="33"/>
    </row>
    <row r="9836" spans="6:6">
      <c r="F9836" s="33"/>
    </row>
    <row r="9837" spans="6:6">
      <c r="F9837" s="33"/>
    </row>
    <row r="9838" spans="6:6">
      <c r="F9838" s="33"/>
    </row>
    <row r="9839" spans="6:6">
      <c r="F9839" s="33"/>
    </row>
    <row r="9840" spans="6:6">
      <c r="F9840" s="33"/>
    </row>
    <row r="9841" spans="6:6">
      <c r="F9841" s="33"/>
    </row>
    <row r="9842" spans="6:6">
      <c r="F9842" s="33"/>
    </row>
    <row r="9843" spans="6:6">
      <c r="F9843" s="33"/>
    </row>
    <row r="9844" spans="6:6">
      <c r="F9844" s="33"/>
    </row>
    <row r="9845" spans="6:6">
      <c r="F9845" s="33"/>
    </row>
    <row r="9846" spans="6:6">
      <c r="F9846" s="33"/>
    </row>
    <row r="9847" spans="6:6">
      <c r="F9847" s="33"/>
    </row>
    <row r="9848" spans="6:6">
      <c r="F9848" s="33"/>
    </row>
    <row r="9849" spans="6:6">
      <c r="F9849" s="33"/>
    </row>
    <row r="9850" spans="6:6">
      <c r="F9850" s="33"/>
    </row>
    <row r="9851" spans="6:6">
      <c r="F9851" s="33"/>
    </row>
    <row r="9852" spans="6:6">
      <c r="F9852" s="33"/>
    </row>
    <row r="9853" spans="6:6">
      <c r="F9853" s="33"/>
    </row>
    <row r="9854" spans="6:6">
      <c r="F9854" s="33"/>
    </row>
    <row r="9855" spans="6:6">
      <c r="F9855" s="33"/>
    </row>
    <row r="9856" spans="6:6">
      <c r="F9856" s="33"/>
    </row>
    <row r="9857" spans="6:6">
      <c r="F9857" s="33"/>
    </row>
    <row r="9858" spans="6:6">
      <c r="F9858" s="33"/>
    </row>
    <row r="9859" spans="6:6">
      <c r="F9859" s="33"/>
    </row>
    <row r="9860" spans="6:6">
      <c r="F9860" s="33"/>
    </row>
    <row r="9861" spans="6:6">
      <c r="F9861" s="33"/>
    </row>
    <row r="9862" spans="6:6">
      <c r="F9862" s="33"/>
    </row>
    <row r="9863" spans="6:6">
      <c r="F9863" s="33"/>
    </row>
    <row r="9864" spans="6:6">
      <c r="F9864" s="33"/>
    </row>
    <row r="9865" spans="6:6">
      <c r="F9865" s="33"/>
    </row>
    <row r="9866" spans="6:6">
      <c r="F9866" s="33"/>
    </row>
    <row r="9867" spans="6:6">
      <c r="F9867" s="33"/>
    </row>
    <row r="9868" spans="6:6">
      <c r="F9868" s="33"/>
    </row>
    <row r="9869" spans="6:6">
      <c r="F9869" s="33"/>
    </row>
    <row r="9870" spans="6:6">
      <c r="F9870" s="33"/>
    </row>
    <row r="9871" spans="6:6">
      <c r="F9871" s="33"/>
    </row>
    <row r="9872" spans="6:6">
      <c r="F9872" s="33"/>
    </row>
    <row r="9873" spans="6:6">
      <c r="F9873" s="33"/>
    </row>
    <row r="9874" spans="6:6">
      <c r="F9874" s="33"/>
    </row>
    <row r="9875" spans="6:6">
      <c r="F9875" s="33"/>
    </row>
    <row r="9876" spans="6:6">
      <c r="F9876" s="33"/>
    </row>
    <row r="9877" spans="6:6">
      <c r="F9877" s="33"/>
    </row>
    <row r="9878" spans="6:6">
      <c r="F9878" s="33"/>
    </row>
    <row r="9879" spans="6:6">
      <c r="F9879" s="33"/>
    </row>
    <row r="9880" spans="6:6">
      <c r="F9880" s="33"/>
    </row>
    <row r="9881" spans="6:6">
      <c r="F9881" s="33"/>
    </row>
    <row r="9882" spans="6:6">
      <c r="F9882" s="33"/>
    </row>
    <row r="9883" spans="6:6">
      <c r="F9883" s="33"/>
    </row>
    <row r="9884" spans="6:6">
      <c r="F9884" s="33"/>
    </row>
    <row r="9885" spans="6:6">
      <c r="F9885" s="33"/>
    </row>
    <row r="9886" spans="6:6">
      <c r="F9886" s="33"/>
    </row>
    <row r="9887" spans="6:6">
      <c r="F9887" s="33"/>
    </row>
    <row r="9888" spans="6:6">
      <c r="F9888" s="33"/>
    </row>
    <row r="9889" spans="6:6">
      <c r="F9889" s="33"/>
    </row>
    <row r="9890" spans="6:6">
      <c r="F9890" s="33"/>
    </row>
    <row r="9891" spans="6:6">
      <c r="F9891" s="33"/>
    </row>
    <row r="9892" spans="6:6">
      <c r="F9892" s="33"/>
    </row>
    <row r="9893" spans="6:6">
      <c r="F9893" s="33"/>
    </row>
    <row r="9894" spans="6:6">
      <c r="F9894" s="33"/>
    </row>
    <row r="9895" spans="6:6">
      <c r="F9895" s="33"/>
    </row>
    <row r="9896" spans="6:6">
      <c r="F9896" s="33"/>
    </row>
    <row r="9897" spans="6:6">
      <c r="F9897" s="33"/>
    </row>
    <row r="9898" spans="6:6">
      <c r="F9898" s="33"/>
    </row>
    <row r="9899" spans="6:6">
      <c r="F9899" s="33"/>
    </row>
    <row r="9900" spans="6:6">
      <c r="F9900" s="33"/>
    </row>
    <row r="9901" spans="6:6">
      <c r="F9901" s="33"/>
    </row>
    <row r="9902" spans="6:6">
      <c r="F9902" s="33"/>
    </row>
    <row r="9903" spans="6:6">
      <c r="F9903" s="33"/>
    </row>
    <row r="9904" spans="6:6">
      <c r="F9904" s="33"/>
    </row>
    <row r="9905" spans="6:6">
      <c r="F9905" s="33"/>
    </row>
    <row r="9906" spans="6:6">
      <c r="F9906" s="33"/>
    </row>
    <row r="9907" spans="6:6">
      <c r="F9907" s="33"/>
    </row>
    <row r="9908" spans="6:6">
      <c r="F9908" s="33"/>
    </row>
    <row r="9909" spans="6:6">
      <c r="F9909" s="33"/>
    </row>
    <row r="9910" spans="6:6">
      <c r="F9910" s="33"/>
    </row>
    <row r="9911" spans="6:6">
      <c r="F9911" s="33"/>
    </row>
    <row r="9912" spans="6:6">
      <c r="F9912" s="33"/>
    </row>
    <row r="9913" spans="6:6">
      <c r="F9913" s="33"/>
    </row>
    <row r="9914" spans="6:6">
      <c r="F9914" s="33"/>
    </row>
    <row r="9915" spans="6:6">
      <c r="F9915" s="33"/>
    </row>
    <row r="9916" spans="6:6">
      <c r="F9916" s="33"/>
    </row>
    <row r="9917" spans="6:6">
      <c r="F9917" s="33"/>
    </row>
    <row r="9918" spans="6:6">
      <c r="F9918" s="33"/>
    </row>
    <row r="9919" spans="6:6">
      <c r="F9919" s="33"/>
    </row>
    <row r="9920" spans="6:6">
      <c r="F9920" s="33"/>
    </row>
    <row r="9921" spans="6:6">
      <c r="F9921" s="33"/>
    </row>
    <row r="9922" spans="6:6">
      <c r="F9922" s="33"/>
    </row>
    <row r="9923" spans="6:6">
      <c r="F9923" s="33"/>
    </row>
    <row r="9924" spans="6:6">
      <c r="F9924" s="33"/>
    </row>
    <row r="9925" spans="6:6">
      <c r="F9925" s="33"/>
    </row>
    <row r="9926" spans="6:6">
      <c r="F9926" s="33"/>
    </row>
    <row r="9927" spans="6:6">
      <c r="F9927" s="33"/>
    </row>
    <row r="9928" spans="6:6">
      <c r="F9928" s="33"/>
    </row>
    <row r="9929" spans="6:6">
      <c r="F9929" s="33"/>
    </row>
    <row r="9930" spans="6:6">
      <c r="F9930" s="33"/>
    </row>
    <row r="9931" spans="6:6">
      <c r="F9931" s="33"/>
    </row>
    <row r="9932" spans="6:6">
      <c r="F9932" s="33"/>
    </row>
    <row r="9933" spans="6:6">
      <c r="F9933" s="33"/>
    </row>
    <row r="9934" spans="6:6">
      <c r="F9934" s="33"/>
    </row>
    <row r="9935" spans="6:6">
      <c r="F9935" s="33"/>
    </row>
    <row r="9936" spans="6:6">
      <c r="F9936" s="33"/>
    </row>
    <row r="9937" spans="6:6">
      <c r="F9937" s="33"/>
    </row>
    <row r="9938" spans="6:6">
      <c r="F9938" s="33"/>
    </row>
    <row r="9939" spans="6:6">
      <c r="F9939" s="33"/>
    </row>
    <row r="9940" spans="6:6">
      <c r="F9940" s="33"/>
    </row>
    <row r="9941" spans="6:6">
      <c r="F9941" s="33"/>
    </row>
    <row r="9942" spans="6:6">
      <c r="F9942" s="33"/>
    </row>
    <row r="9943" spans="6:6">
      <c r="F9943" s="33"/>
    </row>
    <row r="9944" spans="6:6">
      <c r="F9944" s="33"/>
    </row>
    <row r="9945" spans="6:6">
      <c r="F9945" s="33"/>
    </row>
    <row r="9946" spans="6:6">
      <c r="F9946" s="33"/>
    </row>
    <row r="9947" spans="6:6">
      <c r="F9947" s="33"/>
    </row>
    <row r="9948" spans="6:6">
      <c r="F9948" s="33"/>
    </row>
    <row r="9949" spans="6:6">
      <c r="F9949" s="33"/>
    </row>
    <row r="9950" spans="6:6">
      <c r="F9950" s="33"/>
    </row>
    <row r="9951" spans="6:6">
      <c r="F9951" s="33"/>
    </row>
    <row r="9952" spans="6:6">
      <c r="F9952" s="33"/>
    </row>
    <row r="9953" spans="6:6">
      <c r="F9953" s="33"/>
    </row>
    <row r="9954" spans="6:6">
      <c r="F9954" s="33"/>
    </row>
    <row r="9955" spans="6:6">
      <c r="F9955" s="33"/>
    </row>
    <row r="9956" spans="6:6">
      <c r="F9956" s="33"/>
    </row>
    <row r="9957" spans="6:6">
      <c r="F9957" s="33"/>
    </row>
    <row r="9958" spans="6:6">
      <c r="F9958" s="33"/>
    </row>
    <row r="9959" spans="6:6">
      <c r="F9959" s="33"/>
    </row>
    <row r="9960" spans="6:6">
      <c r="F9960" s="33"/>
    </row>
    <row r="9961" spans="6:6">
      <c r="F9961" s="33"/>
    </row>
    <row r="9962" spans="6:6">
      <c r="F9962" s="33"/>
    </row>
    <row r="9963" spans="6:6">
      <c r="F9963" s="33"/>
    </row>
    <row r="9964" spans="6:6">
      <c r="F9964" s="33"/>
    </row>
    <row r="9965" spans="6:6">
      <c r="F9965" s="33"/>
    </row>
    <row r="9966" spans="6:6">
      <c r="F9966" s="33"/>
    </row>
    <row r="9967" spans="6:6">
      <c r="F9967" s="33"/>
    </row>
    <row r="9968" spans="6:6">
      <c r="F9968" s="33"/>
    </row>
    <row r="9969" spans="6:6">
      <c r="F9969" s="33"/>
    </row>
    <row r="9970" spans="6:6">
      <c r="F9970" s="33"/>
    </row>
    <row r="9971" spans="6:6">
      <c r="F9971" s="33"/>
    </row>
    <row r="9972" spans="6:6">
      <c r="F9972" s="33"/>
    </row>
    <row r="9973" spans="6:6">
      <c r="F9973" s="33"/>
    </row>
    <row r="9974" spans="6:6">
      <c r="F9974" s="33"/>
    </row>
    <row r="9975" spans="6:6">
      <c r="F9975" s="33"/>
    </row>
    <row r="9976" spans="6:6">
      <c r="F9976" s="33"/>
    </row>
    <row r="9977" spans="6:6">
      <c r="F9977" s="33"/>
    </row>
    <row r="9978" spans="6:6">
      <c r="F9978" s="33"/>
    </row>
    <row r="9979" spans="6:6">
      <c r="F9979" s="33"/>
    </row>
    <row r="9980" spans="6:6">
      <c r="F9980" s="33"/>
    </row>
    <row r="9981" spans="6:6">
      <c r="F9981" s="33"/>
    </row>
    <row r="9982" spans="6:6">
      <c r="F9982" s="33"/>
    </row>
    <row r="9983" spans="6:6">
      <c r="F9983" s="33"/>
    </row>
    <row r="9984" spans="6:6">
      <c r="F9984" s="33"/>
    </row>
    <row r="9985" spans="6:6">
      <c r="F9985" s="33"/>
    </row>
    <row r="9986" spans="6:6">
      <c r="F9986" s="33"/>
    </row>
    <row r="9987" spans="6:6">
      <c r="F9987" s="33"/>
    </row>
    <row r="9988" spans="6:6">
      <c r="F9988" s="33"/>
    </row>
    <row r="9989" spans="6:6">
      <c r="F9989" s="33"/>
    </row>
    <row r="9990" spans="6:6">
      <c r="F9990" s="33"/>
    </row>
    <row r="9991" spans="6:6">
      <c r="F9991" s="33"/>
    </row>
    <row r="9992" spans="6:6">
      <c r="F9992" s="33"/>
    </row>
    <row r="9993" spans="6:6">
      <c r="F9993" s="33"/>
    </row>
    <row r="9994" spans="6:6">
      <c r="F9994" s="33"/>
    </row>
    <row r="9995" spans="6:6">
      <c r="F9995" s="33"/>
    </row>
    <row r="9996" spans="6:6">
      <c r="F9996" s="33"/>
    </row>
    <row r="9997" spans="6:6">
      <c r="F9997" s="33"/>
    </row>
    <row r="9998" spans="6:6">
      <c r="F9998" s="33"/>
    </row>
    <row r="9999" spans="6:6">
      <c r="F9999" s="33"/>
    </row>
    <row r="10000" spans="6:6">
      <c r="F10000" s="33"/>
    </row>
    <row r="10001" spans="6:6">
      <c r="F10001" s="33"/>
    </row>
    <row r="10002" spans="6:6">
      <c r="F10002" s="33"/>
    </row>
    <row r="10003" spans="6:6">
      <c r="F10003" s="33"/>
    </row>
    <row r="10004" spans="6:6">
      <c r="F10004" s="33"/>
    </row>
    <row r="10005" spans="6:6">
      <c r="F10005" s="33"/>
    </row>
    <row r="10006" spans="6:6">
      <c r="F10006" s="33"/>
    </row>
    <row r="10007" spans="6:6">
      <c r="F10007" s="33"/>
    </row>
    <row r="10008" spans="6:6">
      <c r="F10008" s="33"/>
    </row>
    <row r="10009" spans="6:6">
      <c r="F10009" s="33"/>
    </row>
    <row r="10010" spans="6:6">
      <c r="F10010" s="33"/>
    </row>
    <row r="10011" spans="6:6">
      <c r="F10011" s="33"/>
    </row>
    <row r="10012" spans="6:6">
      <c r="F10012" s="33"/>
    </row>
    <row r="10013" spans="6:6">
      <c r="F10013" s="33"/>
    </row>
    <row r="10014" spans="6:6">
      <c r="F10014" s="33"/>
    </row>
    <row r="10015" spans="6:6">
      <c r="F10015" s="33"/>
    </row>
    <row r="10016" spans="6:6">
      <c r="F10016" s="33"/>
    </row>
    <row r="10017" spans="6:6">
      <c r="F10017" s="33"/>
    </row>
    <row r="10018" spans="6:6">
      <c r="F10018" s="33"/>
    </row>
    <row r="10019" spans="6:6">
      <c r="F10019" s="33"/>
    </row>
    <row r="10020" spans="6:6">
      <c r="F10020" s="33"/>
    </row>
    <row r="10021" spans="6:6">
      <c r="F10021" s="33"/>
    </row>
    <row r="10022" spans="6:6">
      <c r="F10022" s="33"/>
    </row>
    <row r="10023" spans="6:6">
      <c r="F10023" s="33"/>
    </row>
    <row r="10024" spans="6:6">
      <c r="F10024" s="33"/>
    </row>
    <row r="10025" spans="6:6">
      <c r="F10025" s="33"/>
    </row>
    <row r="10026" spans="6:6">
      <c r="F10026" s="33"/>
    </row>
    <row r="10027" spans="6:6">
      <c r="F10027" s="33"/>
    </row>
    <row r="10028" spans="6:6">
      <c r="F10028" s="33"/>
    </row>
    <row r="10029" spans="6:6">
      <c r="F10029" s="33"/>
    </row>
    <row r="10030" spans="6:6">
      <c r="F10030" s="33"/>
    </row>
    <row r="10031" spans="6:6">
      <c r="F10031" s="33"/>
    </row>
    <row r="10032" spans="6:6">
      <c r="F10032" s="33"/>
    </row>
    <row r="10033" spans="6:6">
      <c r="F10033" s="33"/>
    </row>
    <row r="10034" spans="6:6">
      <c r="F10034" s="33"/>
    </row>
    <row r="10035" spans="6:6">
      <c r="F10035" s="33"/>
    </row>
    <row r="10036" spans="6:6">
      <c r="F10036" s="33"/>
    </row>
    <row r="10037" spans="6:6">
      <c r="F10037" s="33"/>
    </row>
    <row r="10038" spans="6:6">
      <c r="F10038" s="33"/>
    </row>
    <row r="10039" spans="6:6">
      <c r="F10039" s="33"/>
    </row>
    <row r="10040" spans="6:6">
      <c r="F10040" s="33"/>
    </row>
    <row r="10041" spans="6:6">
      <c r="F10041" s="33"/>
    </row>
    <row r="10042" spans="6:6">
      <c r="F10042" s="33"/>
    </row>
    <row r="10043" spans="6:6">
      <c r="F10043" s="33"/>
    </row>
    <row r="10044" spans="6:6">
      <c r="F10044" s="33"/>
    </row>
    <row r="10045" spans="6:6">
      <c r="F10045" s="33"/>
    </row>
    <row r="10046" spans="6:6">
      <c r="F10046" s="33"/>
    </row>
    <row r="10047" spans="6:6">
      <c r="F10047" s="33"/>
    </row>
    <row r="10048" spans="6:6">
      <c r="F10048" s="33"/>
    </row>
    <row r="10049" spans="6:6">
      <c r="F10049" s="33"/>
    </row>
    <row r="10050" spans="6:6">
      <c r="F10050" s="33"/>
    </row>
    <row r="10051" spans="6:6">
      <c r="F10051" s="33"/>
    </row>
    <row r="10052" spans="6:6">
      <c r="F10052" s="33"/>
    </row>
    <row r="10053" spans="6:6">
      <c r="F10053" s="33"/>
    </row>
    <row r="10054" spans="6:6">
      <c r="F10054" s="33"/>
    </row>
    <row r="10055" spans="6:6">
      <c r="F10055" s="33"/>
    </row>
    <row r="10056" spans="6:6">
      <c r="F10056" s="33"/>
    </row>
    <row r="10057" spans="6:6">
      <c r="F10057" s="33"/>
    </row>
    <row r="10058" spans="6:6">
      <c r="F10058" s="33"/>
    </row>
    <row r="10059" spans="6:6">
      <c r="F10059" s="33"/>
    </row>
    <row r="10060" spans="6:6">
      <c r="F10060" s="33"/>
    </row>
    <row r="10061" spans="6:6">
      <c r="F10061" s="33"/>
    </row>
    <row r="10062" spans="6:6">
      <c r="F10062" s="33"/>
    </row>
    <row r="10063" spans="6:6">
      <c r="F10063" s="33"/>
    </row>
    <row r="10064" spans="6:6">
      <c r="F10064" s="33"/>
    </row>
    <row r="10065" spans="6:6">
      <c r="F10065" s="33"/>
    </row>
    <row r="10066" spans="6:6">
      <c r="F10066" s="33"/>
    </row>
    <row r="10067" spans="6:6">
      <c r="F10067" s="33"/>
    </row>
    <row r="10068" spans="6:6">
      <c r="F10068" s="33"/>
    </row>
    <row r="10069" spans="6:6">
      <c r="F10069" s="33"/>
    </row>
    <row r="10070" spans="6:6">
      <c r="F10070" s="33"/>
    </row>
    <row r="10071" spans="6:6">
      <c r="F10071" s="33"/>
    </row>
    <row r="10072" spans="6:6">
      <c r="F10072" s="33"/>
    </row>
    <row r="10073" spans="6:6">
      <c r="F10073" s="33"/>
    </row>
    <row r="10074" spans="6:6">
      <c r="F10074" s="33"/>
    </row>
    <row r="10075" spans="6:6">
      <c r="F10075" s="33"/>
    </row>
    <row r="10076" spans="6:6">
      <c r="F10076" s="33"/>
    </row>
    <row r="10077" spans="6:6">
      <c r="F10077" s="33"/>
    </row>
    <row r="10078" spans="6:6">
      <c r="F10078" s="33"/>
    </row>
    <row r="10079" spans="6:6">
      <c r="F10079" s="33"/>
    </row>
    <row r="10080" spans="6:6">
      <c r="F10080" s="33"/>
    </row>
    <row r="10081" spans="6:6">
      <c r="F10081" s="33"/>
    </row>
    <row r="10082" spans="6:6">
      <c r="F10082" s="33"/>
    </row>
    <row r="10083" spans="6:6">
      <c r="F10083" s="33"/>
    </row>
    <row r="10084" spans="6:6">
      <c r="F10084" s="33"/>
    </row>
    <row r="10085" spans="6:6">
      <c r="F10085" s="33"/>
    </row>
    <row r="10086" spans="6:6">
      <c r="F10086" s="33"/>
    </row>
    <row r="10087" spans="6:6">
      <c r="F10087" s="33"/>
    </row>
    <row r="10088" spans="6:6">
      <c r="F10088" s="33"/>
    </row>
    <row r="10089" spans="6:6">
      <c r="F10089" s="33"/>
    </row>
    <row r="10090" spans="6:6">
      <c r="F10090" s="33"/>
    </row>
    <row r="10091" spans="6:6">
      <c r="F10091" s="33"/>
    </row>
    <row r="10092" spans="6:6">
      <c r="F10092" s="33"/>
    </row>
    <row r="10093" spans="6:6">
      <c r="F10093" s="33"/>
    </row>
    <row r="10094" spans="6:6">
      <c r="F10094" s="33"/>
    </row>
    <row r="10095" spans="6:6">
      <c r="F10095" s="33"/>
    </row>
    <row r="10096" spans="6:6">
      <c r="F10096" s="33"/>
    </row>
    <row r="10097" spans="6:6">
      <c r="F10097" s="33"/>
    </row>
    <row r="10098" spans="6:6">
      <c r="F10098" s="33"/>
    </row>
    <row r="10099" spans="6:6">
      <c r="F10099" s="33"/>
    </row>
    <row r="10100" spans="6:6">
      <c r="F10100" s="33"/>
    </row>
    <row r="10101" spans="6:6">
      <c r="F10101" s="33"/>
    </row>
    <row r="10102" spans="6:6">
      <c r="F10102" s="33"/>
    </row>
    <row r="10103" spans="6:6">
      <c r="F10103" s="33"/>
    </row>
    <row r="10104" spans="6:6">
      <c r="F10104" s="33"/>
    </row>
    <row r="10105" spans="6:6">
      <c r="F10105" s="33"/>
    </row>
    <row r="10106" spans="6:6">
      <c r="F10106" s="33"/>
    </row>
    <row r="10107" spans="6:6">
      <c r="F10107" s="33"/>
    </row>
    <row r="10108" spans="6:6">
      <c r="F10108" s="33"/>
    </row>
    <row r="10109" spans="6:6">
      <c r="F10109" s="33"/>
    </row>
    <row r="10110" spans="6:6">
      <c r="F10110" s="33"/>
    </row>
    <row r="10111" spans="6:6">
      <c r="F10111" s="33"/>
    </row>
    <row r="10112" spans="6:6">
      <c r="F10112" s="33"/>
    </row>
    <row r="10113" spans="6:6">
      <c r="F10113" s="33"/>
    </row>
    <row r="10114" spans="6:6">
      <c r="F10114" s="33"/>
    </row>
    <row r="10115" spans="6:6">
      <c r="F10115" s="33"/>
    </row>
    <row r="10116" spans="6:6">
      <c r="F10116" s="33"/>
    </row>
    <row r="10117" spans="6:6">
      <c r="F10117" s="33"/>
    </row>
    <row r="10118" spans="6:6">
      <c r="F10118" s="33"/>
    </row>
    <row r="10119" spans="6:6">
      <c r="F10119" s="33"/>
    </row>
    <row r="10120" spans="6:6">
      <c r="F10120" s="33"/>
    </row>
    <row r="10121" spans="6:6">
      <c r="F10121" s="33"/>
    </row>
    <row r="10122" spans="6:6">
      <c r="F10122" s="33"/>
    </row>
    <row r="10123" spans="6:6">
      <c r="F10123" s="33"/>
    </row>
    <row r="10124" spans="6:6">
      <c r="F10124" s="33"/>
    </row>
    <row r="10125" spans="6:6">
      <c r="F10125" s="33"/>
    </row>
    <row r="10126" spans="6:6">
      <c r="F10126" s="33"/>
    </row>
    <row r="10127" spans="6:6">
      <c r="F10127" s="33"/>
    </row>
    <row r="10128" spans="6:6">
      <c r="F10128" s="33"/>
    </row>
    <row r="10129" spans="6:6">
      <c r="F10129" s="33"/>
    </row>
    <row r="10130" spans="6:6">
      <c r="F10130" s="33"/>
    </row>
    <row r="10131" spans="6:6">
      <c r="F10131" s="33"/>
    </row>
    <row r="10132" spans="6:6">
      <c r="F10132" s="33"/>
    </row>
    <row r="10133" spans="6:6">
      <c r="F10133" s="33"/>
    </row>
    <row r="10134" spans="6:6">
      <c r="F10134" s="33"/>
    </row>
    <row r="10135" spans="6:6">
      <c r="F10135" s="33"/>
    </row>
    <row r="10136" spans="6:6">
      <c r="F10136" s="33"/>
    </row>
    <row r="10137" spans="6:6">
      <c r="F10137" s="33"/>
    </row>
    <row r="10138" spans="6:6">
      <c r="F10138" s="33"/>
    </row>
    <row r="10139" spans="6:6">
      <c r="F10139" s="33"/>
    </row>
    <row r="10140" spans="6:6">
      <c r="F10140" s="33"/>
    </row>
    <row r="10141" spans="6:6">
      <c r="F10141" s="33"/>
    </row>
    <row r="10142" spans="6:6">
      <c r="F10142" s="33"/>
    </row>
    <row r="10143" spans="6:6">
      <c r="F10143" s="33"/>
    </row>
    <row r="10144" spans="6:6">
      <c r="F10144" s="33"/>
    </row>
    <row r="10145" spans="6:6">
      <c r="F10145" s="33"/>
    </row>
    <row r="10146" spans="6:6">
      <c r="F10146" s="33"/>
    </row>
    <row r="10147" spans="6:6">
      <c r="F10147" s="33"/>
    </row>
    <row r="10148" spans="6:6">
      <c r="F10148" s="33"/>
    </row>
    <row r="10149" spans="6:6">
      <c r="F10149" s="33"/>
    </row>
    <row r="10150" spans="6:6">
      <c r="F10150" s="33"/>
    </row>
    <row r="10151" spans="6:6">
      <c r="F10151" s="33"/>
    </row>
    <row r="10152" spans="6:6">
      <c r="F10152" s="33"/>
    </row>
    <row r="10153" spans="6:6">
      <c r="F10153" s="33"/>
    </row>
    <row r="10154" spans="6:6">
      <c r="F10154" s="33"/>
    </row>
    <row r="10155" spans="6:6">
      <c r="F10155" s="33"/>
    </row>
    <row r="10156" spans="6:6">
      <c r="F10156" s="33"/>
    </row>
    <row r="10157" spans="6:6">
      <c r="F10157" s="33"/>
    </row>
    <row r="10158" spans="6:6">
      <c r="F10158" s="33"/>
    </row>
    <row r="10159" spans="6:6">
      <c r="F10159" s="33"/>
    </row>
    <row r="10160" spans="6:6">
      <c r="F10160" s="33"/>
    </row>
    <row r="10161" spans="6:6">
      <c r="F10161" s="33"/>
    </row>
    <row r="10162" spans="6:6">
      <c r="F10162" s="33"/>
    </row>
    <row r="10163" spans="6:6">
      <c r="F10163" s="33"/>
    </row>
    <row r="10164" spans="6:6">
      <c r="F10164" s="33"/>
    </row>
    <row r="10165" spans="6:6">
      <c r="F10165" s="33"/>
    </row>
    <row r="10166" spans="6:6">
      <c r="F10166" s="33"/>
    </row>
    <row r="10167" spans="6:6">
      <c r="F10167" s="33"/>
    </row>
    <row r="10168" spans="6:6">
      <c r="F10168" s="33"/>
    </row>
    <row r="10169" spans="6:6">
      <c r="F10169" s="33"/>
    </row>
    <row r="10170" spans="6:6">
      <c r="F10170" s="33"/>
    </row>
    <row r="10171" spans="6:6">
      <c r="F10171" s="33"/>
    </row>
    <row r="10172" spans="6:6">
      <c r="F10172" s="33"/>
    </row>
    <row r="10173" spans="6:6">
      <c r="F10173" s="33"/>
    </row>
    <row r="10174" spans="6:6">
      <c r="F10174" s="33"/>
    </row>
    <row r="10175" spans="6:6">
      <c r="F10175" s="33"/>
    </row>
    <row r="10176" spans="6:6">
      <c r="F10176" s="33"/>
    </row>
    <row r="10177" spans="6:6">
      <c r="F10177" s="33"/>
    </row>
    <row r="10178" spans="6:6">
      <c r="F10178" s="33"/>
    </row>
    <row r="10179" spans="6:6">
      <c r="F10179" s="33"/>
    </row>
    <row r="10180" spans="6:6">
      <c r="F10180" s="33"/>
    </row>
    <row r="10181" spans="6:6">
      <c r="F10181" s="33"/>
    </row>
    <row r="10182" spans="6:6">
      <c r="F10182" s="33"/>
    </row>
    <row r="10183" spans="6:6">
      <c r="F10183" s="33"/>
    </row>
    <row r="10184" spans="6:6">
      <c r="F10184" s="33"/>
    </row>
    <row r="10185" spans="6:6">
      <c r="F10185" s="33"/>
    </row>
    <row r="10186" spans="6:6">
      <c r="F10186" s="33"/>
    </row>
    <row r="10187" spans="6:6">
      <c r="F10187" s="33"/>
    </row>
    <row r="10188" spans="6:6">
      <c r="F10188" s="33"/>
    </row>
    <row r="10189" spans="6:6">
      <c r="F10189" s="33"/>
    </row>
    <row r="10190" spans="6:6">
      <c r="F10190" s="33"/>
    </row>
    <row r="10191" spans="6:6">
      <c r="F10191" s="33"/>
    </row>
    <row r="10192" spans="6:6">
      <c r="F10192" s="33"/>
    </row>
    <row r="10193" spans="6:6">
      <c r="F10193" s="33"/>
    </row>
    <row r="10194" spans="6:6">
      <c r="F10194" s="33"/>
    </row>
    <row r="10195" spans="6:6">
      <c r="F10195" s="33"/>
    </row>
    <row r="10196" spans="6:6">
      <c r="F10196" s="33"/>
    </row>
    <row r="10197" spans="6:6">
      <c r="F10197" s="33"/>
    </row>
    <row r="10198" spans="6:6">
      <c r="F10198" s="33"/>
    </row>
    <row r="10199" spans="6:6">
      <c r="F10199" s="33"/>
    </row>
    <row r="10200" spans="6:6">
      <c r="F10200" s="33"/>
    </row>
    <row r="10201" spans="6:6">
      <c r="F10201" s="33"/>
    </row>
    <row r="10202" spans="6:6">
      <c r="F10202" s="33"/>
    </row>
    <row r="10203" spans="6:6">
      <c r="F10203" s="33"/>
    </row>
    <row r="10204" spans="6:6">
      <c r="F10204" s="33"/>
    </row>
    <row r="10205" spans="6:6">
      <c r="F10205" s="33"/>
    </row>
    <row r="10206" spans="6:6">
      <c r="F10206" s="33"/>
    </row>
    <row r="10207" spans="6:6">
      <c r="F10207" s="33"/>
    </row>
    <row r="10208" spans="6:6">
      <c r="F10208" s="33"/>
    </row>
    <row r="10209" spans="6:6">
      <c r="F10209" s="33"/>
    </row>
    <row r="10210" spans="6:6">
      <c r="F10210" s="33"/>
    </row>
    <row r="10211" spans="6:6">
      <c r="F10211" s="33"/>
    </row>
    <row r="10212" spans="6:6">
      <c r="F10212" s="33"/>
    </row>
    <row r="10213" spans="6:6">
      <c r="F10213" s="33"/>
    </row>
    <row r="10214" spans="6:6">
      <c r="F10214" s="33"/>
    </row>
    <row r="10215" spans="6:6">
      <c r="F10215" s="33"/>
    </row>
    <row r="10216" spans="6:6">
      <c r="F10216" s="33"/>
    </row>
    <row r="10217" spans="6:6">
      <c r="F10217" s="33"/>
    </row>
    <row r="10218" spans="6:6">
      <c r="F10218" s="33"/>
    </row>
    <row r="10219" spans="6:6">
      <c r="F10219" s="33"/>
    </row>
    <row r="10220" spans="6:6">
      <c r="F10220" s="33"/>
    </row>
    <row r="10221" spans="6:6">
      <c r="F10221" s="33"/>
    </row>
    <row r="10222" spans="6:6">
      <c r="F10222" s="33"/>
    </row>
    <row r="10223" spans="6:6">
      <c r="F10223" s="33"/>
    </row>
    <row r="10224" spans="6:6">
      <c r="F10224" s="33"/>
    </row>
    <row r="10225" spans="6:6">
      <c r="F10225" s="33"/>
    </row>
    <row r="10226" spans="6:6">
      <c r="F10226" s="33"/>
    </row>
    <row r="10227" spans="6:6">
      <c r="F10227" s="33"/>
    </row>
    <row r="10228" spans="6:6">
      <c r="F10228" s="33"/>
    </row>
    <row r="10229" spans="6:6">
      <c r="F10229" s="33"/>
    </row>
    <row r="10230" spans="6:6">
      <c r="F10230" s="33"/>
    </row>
    <row r="10231" spans="6:6">
      <c r="F10231" s="33"/>
    </row>
    <row r="10232" spans="6:6">
      <c r="F10232" s="33"/>
    </row>
    <row r="10233" spans="6:6">
      <c r="F10233" s="33"/>
    </row>
    <row r="10234" spans="6:6">
      <c r="F10234" s="33"/>
    </row>
    <row r="10235" spans="6:6">
      <c r="F10235" s="33"/>
    </row>
    <row r="10236" spans="6:6">
      <c r="F10236" s="33"/>
    </row>
    <row r="10237" spans="6:6">
      <c r="F10237" s="33"/>
    </row>
    <row r="10238" spans="6:6">
      <c r="F10238" s="33"/>
    </row>
    <row r="10239" spans="6:6">
      <c r="F10239" s="33"/>
    </row>
    <row r="10240" spans="6:6">
      <c r="F10240" s="33"/>
    </row>
    <row r="10241" spans="6:6">
      <c r="F10241" s="33"/>
    </row>
    <row r="10242" spans="6:6">
      <c r="F10242" s="33"/>
    </row>
    <row r="10243" spans="6:6">
      <c r="F10243" s="33"/>
    </row>
    <row r="10244" spans="6:6">
      <c r="F10244" s="33"/>
    </row>
    <row r="10245" spans="6:6">
      <c r="F10245" s="33"/>
    </row>
    <row r="10246" spans="6:6">
      <c r="F10246" s="33"/>
    </row>
    <row r="10247" spans="6:6">
      <c r="F10247" s="33"/>
    </row>
    <row r="10248" spans="6:6">
      <c r="F10248" s="33"/>
    </row>
    <row r="10249" spans="6:6">
      <c r="F10249" s="33"/>
    </row>
    <row r="10250" spans="6:6">
      <c r="F10250" s="33"/>
    </row>
    <row r="10251" spans="6:6">
      <c r="F10251" s="33"/>
    </row>
    <row r="10252" spans="6:6">
      <c r="F10252" s="33"/>
    </row>
    <row r="10253" spans="6:6">
      <c r="F10253" s="33"/>
    </row>
    <row r="10254" spans="6:6">
      <c r="F10254" s="33"/>
    </row>
    <row r="10255" spans="6:6">
      <c r="F10255" s="33"/>
    </row>
    <row r="10256" spans="6:6">
      <c r="F10256" s="33"/>
    </row>
    <row r="10257" spans="6:6">
      <c r="F10257" s="33"/>
    </row>
    <row r="10258" spans="6:6">
      <c r="F10258" s="33"/>
    </row>
    <row r="10259" spans="6:6">
      <c r="F10259" s="33"/>
    </row>
    <row r="10260" spans="6:6">
      <c r="F10260" s="33"/>
    </row>
    <row r="10261" spans="6:6">
      <c r="F10261" s="33"/>
    </row>
    <row r="10262" spans="6:6">
      <c r="F10262" s="33"/>
    </row>
    <row r="10263" spans="6:6">
      <c r="F10263" s="33"/>
    </row>
    <row r="10264" spans="6:6">
      <c r="F10264" s="33"/>
    </row>
    <row r="10265" spans="6:6">
      <c r="F10265" s="33"/>
    </row>
    <row r="10266" spans="6:6">
      <c r="F10266" s="33"/>
    </row>
    <row r="10267" spans="6:6">
      <c r="F10267" s="33"/>
    </row>
    <row r="10268" spans="6:6">
      <c r="F10268" s="33"/>
    </row>
    <row r="10269" spans="6:6">
      <c r="F10269" s="33"/>
    </row>
    <row r="10270" spans="6:6">
      <c r="F10270" s="33"/>
    </row>
    <row r="10271" spans="6:6">
      <c r="F10271" s="33"/>
    </row>
    <row r="10272" spans="6:6">
      <c r="F10272" s="33"/>
    </row>
    <row r="10273" spans="6:6">
      <c r="F10273" s="33"/>
    </row>
    <row r="10274" spans="6:6">
      <c r="F10274" s="33"/>
    </row>
    <row r="10275" spans="6:6">
      <c r="F10275" s="33"/>
    </row>
    <row r="10276" spans="6:6">
      <c r="F10276" s="33"/>
    </row>
    <row r="10277" spans="6:6">
      <c r="F10277" s="33"/>
    </row>
    <row r="10278" spans="6:6">
      <c r="F10278" s="33"/>
    </row>
    <row r="10279" spans="6:6">
      <c r="F10279" s="33"/>
    </row>
    <row r="10280" spans="6:6">
      <c r="F10280" s="33"/>
    </row>
    <row r="10281" spans="6:6">
      <c r="F10281" s="33"/>
    </row>
    <row r="10282" spans="6:6">
      <c r="F10282" s="33"/>
    </row>
    <row r="10283" spans="6:6">
      <c r="F10283" s="33"/>
    </row>
    <row r="10284" spans="6:6">
      <c r="F10284" s="33"/>
    </row>
    <row r="10285" spans="6:6">
      <c r="F10285" s="33"/>
    </row>
    <row r="10286" spans="6:6">
      <c r="F10286" s="33"/>
    </row>
    <row r="10287" spans="6:6">
      <c r="F10287" s="33"/>
    </row>
    <row r="10288" spans="6:6">
      <c r="F10288" s="33"/>
    </row>
    <row r="10289" spans="6:6">
      <c r="F10289" s="33"/>
    </row>
    <row r="10290" spans="6:6">
      <c r="F10290" s="33"/>
    </row>
    <row r="10291" spans="6:6">
      <c r="F10291" s="33"/>
    </row>
    <row r="10292" spans="6:6">
      <c r="F10292" s="33"/>
    </row>
    <row r="10293" spans="6:6">
      <c r="F10293" s="33"/>
    </row>
    <row r="10294" spans="6:6">
      <c r="F10294" s="33"/>
    </row>
    <row r="10295" spans="6:6">
      <c r="F10295" s="33"/>
    </row>
    <row r="10296" spans="6:6">
      <c r="F10296" s="33"/>
    </row>
    <row r="10297" spans="6:6">
      <c r="F10297" s="33"/>
    </row>
    <row r="10298" spans="6:6">
      <c r="F10298" s="33"/>
    </row>
    <row r="10299" spans="6:6">
      <c r="F10299" s="33"/>
    </row>
    <row r="10300" spans="6:6">
      <c r="F10300" s="33"/>
    </row>
    <row r="10301" spans="6:6">
      <c r="F10301" s="33"/>
    </row>
    <row r="10302" spans="6:6">
      <c r="F10302" s="33"/>
    </row>
    <row r="10303" spans="6:6">
      <c r="F10303" s="33"/>
    </row>
    <row r="10304" spans="6:6">
      <c r="F10304" s="33"/>
    </row>
    <row r="10305" spans="6:6">
      <c r="F10305" s="33"/>
    </row>
    <row r="10306" spans="6:6">
      <c r="F10306" s="33"/>
    </row>
    <row r="10307" spans="6:6">
      <c r="F10307" s="33"/>
    </row>
    <row r="10308" spans="6:6">
      <c r="F10308" s="33"/>
    </row>
    <row r="10309" spans="6:6">
      <c r="F10309" s="33"/>
    </row>
    <row r="10310" spans="6:6">
      <c r="F10310" s="33"/>
    </row>
    <row r="10311" spans="6:6">
      <c r="F10311" s="33"/>
    </row>
    <row r="10312" spans="6:6">
      <c r="F10312" s="33"/>
    </row>
    <row r="10313" spans="6:6">
      <c r="F10313" s="33"/>
    </row>
    <row r="10314" spans="6:6">
      <c r="F10314" s="33"/>
    </row>
    <row r="10315" spans="6:6">
      <c r="F10315" s="33"/>
    </row>
    <row r="10316" spans="6:6">
      <c r="F10316" s="33"/>
    </row>
    <row r="10317" spans="6:6">
      <c r="F10317" s="33"/>
    </row>
    <row r="10318" spans="6:6">
      <c r="F10318" s="33"/>
    </row>
    <row r="10319" spans="6:6">
      <c r="F10319" s="33"/>
    </row>
    <row r="10320" spans="6:6">
      <c r="F10320" s="33"/>
    </row>
    <row r="10321" spans="6:6">
      <c r="F10321" s="33"/>
    </row>
    <row r="10322" spans="6:6">
      <c r="F10322" s="33"/>
    </row>
    <row r="10323" spans="6:6">
      <c r="F10323" s="33"/>
    </row>
    <row r="10324" spans="6:6">
      <c r="F10324" s="33"/>
    </row>
    <row r="10325" spans="6:6">
      <c r="F10325" s="33"/>
    </row>
    <row r="10326" spans="6:6">
      <c r="F10326" s="33"/>
    </row>
    <row r="10327" spans="6:6">
      <c r="F10327" s="33"/>
    </row>
    <row r="10328" spans="6:6">
      <c r="F10328" s="33"/>
    </row>
    <row r="10329" spans="6:6">
      <c r="F10329" s="33"/>
    </row>
    <row r="10330" spans="6:6">
      <c r="F10330" s="33"/>
    </row>
    <row r="10331" spans="6:6">
      <c r="F10331" s="33"/>
    </row>
    <row r="10332" spans="6:6">
      <c r="F10332" s="33"/>
    </row>
    <row r="10333" spans="6:6">
      <c r="F10333" s="33"/>
    </row>
    <row r="10334" spans="6:6">
      <c r="F10334" s="33"/>
    </row>
    <row r="10335" spans="6:6">
      <c r="F10335" s="33"/>
    </row>
    <row r="10336" spans="6:6">
      <c r="F10336" s="33"/>
    </row>
    <row r="10337" spans="6:6">
      <c r="F10337" s="33"/>
    </row>
    <row r="10338" spans="6:6">
      <c r="F10338" s="33"/>
    </row>
    <row r="10339" spans="6:6">
      <c r="F10339" s="33"/>
    </row>
    <row r="10340" spans="6:6">
      <c r="F10340" s="33"/>
    </row>
    <row r="10341" spans="6:6">
      <c r="F10341" s="33"/>
    </row>
    <row r="10342" spans="6:6">
      <c r="F10342" s="33"/>
    </row>
    <row r="10343" spans="6:6">
      <c r="F10343" s="33"/>
    </row>
    <row r="10344" spans="6:6">
      <c r="F10344" s="33"/>
    </row>
    <row r="10345" spans="6:6">
      <c r="F10345" s="33"/>
    </row>
    <row r="10346" spans="6:6">
      <c r="F10346" s="33"/>
    </row>
    <row r="10347" spans="6:6">
      <c r="F10347" s="33"/>
    </row>
    <row r="10348" spans="6:6">
      <c r="F10348" s="33"/>
    </row>
    <row r="10349" spans="6:6">
      <c r="F10349" s="33"/>
    </row>
    <row r="10350" spans="6:6">
      <c r="F10350" s="33"/>
    </row>
    <row r="10351" spans="6:6">
      <c r="F10351" s="33"/>
    </row>
    <row r="10352" spans="6:6">
      <c r="F10352" s="33"/>
    </row>
    <row r="10353" spans="6:6">
      <c r="F10353" s="33"/>
    </row>
    <row r="10354" spans="6:6">
      <c r="F10354" s="33"/>
    </row>
    <row r="10355" spans="6:6">
      <c r="F10355" s="33"/>
    </row>
    <row r="10356" spans="6:6">
      <c r="F10356" s="33"/>
    </row>
    <row r="10357" spans="6:6">
      <c r="F10357" s="33"/>
    </row>
    <row r="10358" spans="6:6">
      <c r="F10358" s="33"/>
    </row>
    <row r="10359" spans="6:6">
      <c r="F10359" s="33"/>
    </row>
    <row r="10360" spans="6:6">
      <c r="F10360" s="33"/>
    </row>
    <row r="10361" spans="6:6">
      <c r="F10361" s="33"/>
    </row>
    <row r="10362" spans="6:6">
      <c r="F10362" s="33"/>
    </row>
    <row r="10363" spans="6:6">
      <c r="F10363" s="33"/>
    </row>
    <row r="10364" spans="6:6">
      <c r="F10364" s="33"/>
    </row>
    <row r="10365" spans="6:6">
      <c r="F10365" s="33"/>
    </row>
    <row r="10366" spans="6:6">
      <c r="F10366" s="33"/>
    </row>
    <row r="10367" spans="6:6">
      <c r="F10367" s="33"/>
    </row>
    <row r="10368" spans="6:6">
      <c r="F10368" s="33"/>
    </row>
    <row r="10369" spans="6:6">
      <c r="F10369" s="33"/>
    </row>
    <row r="10370" spans="6:6">
      <c r="F10370" s="33"/>
    </row>
    <row r="10371" spans="6:6">
      <c r="F10371" s="33"/>
    </row>
    <row r="10372" spans="6:6">
      <c r="F10372" s="33"/>
    </row>
    <row r="10373" spans="6:6">
      <c r="F10373" s="33"/>
    </row>
    <row r="10374" spans="6:6">
      <c r="F10374" s="33"/>
    </row>
    <row r="10375" spans="6:6">
      <c r="F10375" s="33"/>
    </row>
    <row r="10376" spans="6:6">
      <c r="F10376" s="33"/>
    </row>
    <row r="10377" spans="6:6">
      <c r="F10377" s="33"/>
    </row>
    <row r="10378" spans="6:6">
      <c r="F10378" s="33"/>
    </row>
    <row r="10379" spans="6:6">
      <c r="F10379" s="33"/>
    </row>
    <row r="10380" spans="6:6">
      <c r="F10380" s="33"/>
    </row>
    <row r="10381" spans="6:6">
      <c r="F10381" s="33"/>
    </row>
    <row r="10382" spans="6:6">
      <c r="F10382" s="33"/>
    </row>
    <row r="10383" spans="6:6">
      <c r="F10383" s="33"/>
    </row>
    <row r="10384" spans="6:6">
      <c r="F10384" s="33"/>
    </row>
    <row r="10385" spans="6:6">
      <c r="F10385" s="33"/>
    </row>
    <row r="10386" spans="6:6">
      <c r="F10386" s="33"/>
    </row>
    <row r="10387" spans="6:6">
      <c r="F10387" s="33"/>
    </row>
    <row r="10388" spans="6:6">
      <c r="F10388" s="33"/>
    </row>
    <row r="10389" spans="6:6">
      <c r="F10389" s="33"/>
    </row>
    <row r="10390" spans="6:6">
      <c r="F10390" s="33"/>
    </row>
    <row r="10391" spans="6:6">
      <c r="F10391" s="33"/>
    </row>
    <row r="10392" spans="6:6">
      <c r="F10392" s="33"/>
    </row>
    <row r="10393" spans="6:6">
      <c r="F10393" s="33"/>
    </row>
    <row r="10394" spans="6:6">
      <c r="F10394" s="33"/>
    </row>
    <row r="10395" spans="6:6">
      <c r="F10395" s="33"/>
    </row>
    <row r="10396" spans="6:6">
      <c r="F10396" s="33"/>
    </row>
    <row r="10397" spans="6:6">
      <c r="F10397" s="33"/>
    </row>
    <row r="10398" spans="6:6">
      <c r="F10398" s="33"/>
    </row>
    <row r="10399" spans="6:6">
      <c r="F10399" s="33"/>
    </row>
    <row r="10400" spans="6:6">
      <c r="F10400" s="33"/>
    </row>
    <row r="10401" spans="6:6">
      <c r="F10401" s="33"/>
    </row>
    <row r="10402" spans="6:6">
      <c r="F10402" s="33"/>
    </row>
    <row r="10403" spans="6:6">
      <c r="F10403" s="33"/>
    </row>
    <row r="10404" spans="6:6">
      <c r="F10404" s="33"/>
    </row>
    <row r="10405" spans="6:6">
      <c r="F10405" s="33"/>
    </row>
    <row r="10406" spans="6:6">
      <c r="F10406" s="33"/>
    </row>
    <row r="10407" spans="6:6">
      <c r="F10407" s="33"/>
    </row>
    <row r="10408" spans="6:6">
      <c r="F10408" s="33"/>
    </row>
    <row r="10409" spans="6:6">
      <c r="F10409" s="33"/>
    </row>
    <row r="10410" spans="6:6">
      <c r="F10410" s="33"/>
    </row>
    <row r="10411" spans="6:6">
      <c r="F10411" s="33"/>
    </row>
    <row r="10412" spans="6:6">
      <c r="F10412" s="33"/>
    </row>
    <row r="10413" spans="6:6">
      <c r="F10413" s="33"/>
    </row>
    <row r="10414" spans="6:6">
      <c r="F10414" s="33"/>
    </row>
    <row r="10415" spans="6:6">
      <c r="F10415" s="33"/>
    </row>
    <row r="10416" spans="6:6">
      <c r="F10416" s="33"/>
    </row>
    <row r="10417" spans="6:6">
      <c r="F10417" s="33"/>
    </row>
    <row r="10418" spans="6:6">
      <c r="F10418" s="33"/>
    </row>
    <row r="10419" spans="6:6">
      <c r="F10419" s="33"/>
    </row>
    <row r="10420" spans="6:6">
      <c r="F10420" s="33"/>
    </row>
    <row r="10421" spans="6:6">
      <c r="F10421" s="33"/>
    </row>
    <row r="10422" spans="6:6">
      <c r="F10422" s="33"/>
    </row>
    <row r="10423" spans="6:6">
      <c r="F10423" s="33"/>
    </row>
    <row r="10424" spans="6:6">
      <c r="F10424" s="33"/>
    </row>
    <row r="10425" spans="6:6">
      <c r="F10425" s="33"/>
    </row>
    <row r="10426" spans="6:6">
      <c r="F10426" s="33"/>
    </row>
    <row r="10427" spans="6:6">
      <c r="F10427" s="33"/>
    </row>
    <row r="10428" spans="6:6">
      <c r="F10428" s="33"/>
    </row>
    <row r="10429" spans="6:6">
      <c r="F10429" s="33"/>
    </row>
    <row r="10430" spans="6:6">
      <c r="F10430" s="33"/>
    </row>
    <row r="10431" spans="6:6">
      <c r="F10431" s="33"/>
    </row>
    <row r="10432" spans="6:6">
      <c r="F10432" s="33"/>
    </row>
    <row r="10433" spans="6:6">
      <c r="F10433" s="33"/>
    </row>
    <row r="10434" spans="6:6">
      <c r="F10434" s="33"/>
    </row>
    <row r="10435" spans="6:6">
      <c r="F10435" s="33"/>
    </row>
    <row r="10436" spans="6:6">
      <c r="F10436" s="33"/>
    </row>
    <row r="10437" spans="6:6">
      <c r="F10437" s="33"/>
    </row>
    <row r="10438" spans="6:6">
      <c r="F10438" s="33"/>
    </row>
    <row r="10439" spans="6:6">
      <c r="F10439" s="33"/>
    </row>
    <row r="10440" spans="6:6">
      <c r="F10440" s="33"/>
    </row>
    <row r="10441" spans="6:6">
      <c r="F10441" s="33"/>
    </row>
    <row r="10442" spans="6:6">
      <c r="F10442" s="33"/>
    </row>
    <row r="10443" spans="6:6">
      <c r="F10443" s="33"/>
    </row>
    <row r="10444" spans="6:6">
      <c r="F10444" s="33"/>
    </row>
    <row r="10445" spans="6:6">
      <c r="F10445" s="33"/>
    </row>
    <row r="10446" spans="6:6">
      <c r="F10446" s="33"/>
    </row>
    <row r="10447" spans="6:6">
      <c r="F10447" s="33"/>
    </row>
    <row r="10448" spans="6:6">
      <c r="F10448" s="33"/>
    </row>
    <row r="10449" spans="6:6">
      <c r="F10449" s="33"/>
    </row>
    <row r="10450" spans="6:6">
      <c r="F10450" s="33"/>
    </row>
    <row r="10451" spans="6:6">
      <c r="F10451" s="33"/>
    </row>
    <row r="10452" spans="6:6">
      <c r="F10452" s="33"/>
    </row>
    <row r="10453" spans="6:6">
      <c r="F10453" s="33"/>
    </row>
    <row r="10454" spans="6:6">
      <c r="F10454" s="33"/>
    </row>
    <row r="10455" spans="6:6">
      <c r="F10455" s="33"/>
    </row>
    <row r="10456" spans="6:6">
      <c r="F10456" s="33"/>
    </row>
    <row r="10457" spans="6:6">
      <c r="F10457" s="33"/>
    </row>
    <row r="10458" spans="6:6">
      <c r="F10458" s="33"/>
    </row>
    <row r="10459" spans="6:6">
      <c r="F10459" s="33"/>
    </row>
    <row r="10460" spans="6:6">
      <c r="F10460" s="33"/>
    </row>
    <row r="10461" spans="6:6">
      <c r="F10461" s="33"/>
    </row>
    <row r="10462" spans="6:6">
      <c r="F10462" s="33"/>
    </row>
    <row r="10463" spans="6:6">
      <c r="F10463" s="33"/>
    </row>
    <row r="10464" spans="6:6">
      <c r="F10464" s="33"/>
    </row>
    <row r="10465" spans="6:6">
      <c r="F10465" s="33"/>
    </row>
    <row r="10466" spans="6:6">
      <c r="F10466" s="33"/>
    </row>
    <row r="10467" spans="6:6">
      <c r="F10467" s="33"/>
    </row>
    <row r="10468" spans="6:6">
      <c r="F10468" s="33"/>
    </row>
    <row r="10469" spans="6:6">
      <c r="F10469" s="33"/>
    </row>
    <row r="10470" spans="6:6">
      <c r="F10470" s="33"/>
    </row>
    <row r="10471" spans="6:6">
      <c r="F10471" s="33"/>
    </row>
    <row r="10472" spans="6:6">
      <c r="F10472" s="33"/>
    </row>
    <row r="10473" spans="6:6">
      <c r="F10473" s="33"/>
    </row>
    <row r="10474" spans="6:6">
      <c r="F10474" s="33"/>
    </row>
    <row r="10475" spans="6:6">
      <c r="F10475" s="33"/>
    </row>
    <row r="10476" spans="6:6">
      <c r="F10476" s="33"/>
    </row>
    <row r="10477" spans="6:6">
      <c r="F10477" s="33"/>
    </row>
    <row r="10478" spans="6:6">
      <c r="F10478" s="33"/>
    </row>
    <row r="10479" spans="6:6">
      <c r="F10479" s="33"/>
    </row>
    <row r="10480" spans="6:6">
      <c r="F10480" s="33"/>
    </row>
    <row r="10481" spans="6:6">
      <c r="F10481" s="33"/>
    </row>
    <row r="10482" spans="6:6">
      <c r="F10482" s="33"/>
    </row>
    <row r="10483" spans="6:6">
      <c r="F10483" s="33"/>
    </row>
    <row r="10484" spans="6:6">
      <c r="F10484" s="33"/>
    </row>
    <row r="10485" spans="6:6">
      <c r="F10485" s="33"/>
    </row>
    <row r="10486" spans="6:6">
      <c r="F10486" s="33"/>
    </row>
    <row r="10487" spans="6:6">
      <c r="F10487" s="33"/>
    </row>
    <row r="10488" spans="6:6">
      <c r="F10488" s="33"/>
    </row>
    <row r="10489" spans="6:6">
      <c r="F10489" s="33"/>
    </row>
    <row r="10490" spans="6:6">
      <c r="F10490" s="33"/>
    </row>
    <row r="10491" spans="6:6">
      <c r="F10491" s="33"/>
    </row>
    <row r="10492" spans="6:6">
      <c r="F10492" s="33"/>
    </row>
    <row r="10493" spans="6:6">
      <c r="F10493" s="33"/>
    </row>
    <row r="10494" spans="6:6">
      <c r="F10494" s="33"/>
    </row>
    <row r="10495" spans="6:6">
      <c r="F10495" s="33"/>
    </row>
    <row r="10496" spans="6:6">
      <c r="F10496" s="33"/>
    </row>
    <row r="10497" spans="6:6">
      <c r="F10497" s="33"/>
    </row>
    <row r="10498" spans="6:6">
      <c r="F10498" s="33"/>
    </row>
    <row r="10499" spans="6:6">
      <c r="F10499" s="33"/>
    </row>
    <row r="10500" spans="6:6">
      <c r="F10500" s="33"/>
    </row>
    <row r="10501" spans="6:6">
      <c r="F10501" s="33"/>
    </row>
    <row r="10502" spans="6:6">
      <c r="F10502" s="33"/>
    </row>
    <row r="10503" spans="6:6">
      <c r="F10503" s="33"/>
    </row>
    <row r="10504" spans="6:6">
      <c r="F10504" s="33"/>
    </row>
    <row r="10505" spans="6:6">
      <c r="F10505" s="33"/>
    </row>
    <row r="10506" spans="6:6">
      <c r="F10506" s="33"/>
    </row>
    <row r="10507" spans="6:6">
      <c r="F10507" s="33"/>
    </row>
    <row r="10508" spans="6:6">
      <c r="F10508" s="33"/>
    </row>
    <row r="10509" spans="6:6">
      <c r="F10509" s="33"/>
    </row>
    <row r="10510" spans="6:6">
      <c r="F10510" s="33"/>
    </row>
    <row r="10511" spans="6:6">
      <c r="F10511" s="33"/>
    </row>
    <row r="10512" spans="6:6">
      <c r="F10512" s="33"/>
    </row>
    <row r="10513" spans="6:6">
      <c r="F10513" s="33"/>
    </row>
    <row r="10514" spans="6:6">
      <c r="F10514" s="33"/>
    </row>
    <row r="10515" spans="6:6">
      <c r="F10515" s="33"/>
    </row>
    <row r="10516" spans="6:6">
      <c r="F10516" s="33"/>
    </row>
    <row r="10517" spans="6:6">
      <c r="F10517" s="33"/>
    </row>
    <row r="10518" spans="6:6">
      <c r="F10518" s="33"/>
    </row>
    <row r="10519" spans="6:6">
      <c r="F10519" s="33"/>
    </row>
    <row r="10520" spans="6:6">
      <c r="F10520" s="33"/>
    </row>
    <row r="10521" spans="6:6">
      <c r="F10521" s="33"/>
    </row>
    <row r="10522" spans="6:6">
      <c r="F10522" s="33"/>
    </row>
    <row r="10523" spans="6:6">
      <c r="F10523" s="33"/>
    </row>
    <row r="10524" spans="6:6">
      <c r="F10524" s="33"/>
    </row>
    <row r="10525" spans="6:6">
      <c r="F10525" s="33"/>
    </row>
    <row r="10526" spans="6:6">
      <c r="F10526" s="33"/>
    </row>
    <row r="10527" spans="6:6">
      <c r="F10527" s="33"/>
    </row>
    <row r="10528" spans="6:6">
      <c r="F10528" s="33"/>
    </row>
    <row r="10529" spans="6:6">
      <c r="F10529" s="33"/>
    </row>
    <row r="10530" spans="6:6">
      <c r="F10530" s="33"/>
    </row>
    <row r="10531" spans="6:6">
      <c r="F10531" s="33"/>
    </row>
    <row r="10532" spans="6:6">
      <c r="F10532" s="33"/>
    </row>
    <row r="10533" spans="6:6">
      <c r="F10533" s="33"/>
    </row>
    <row r="10534" spans="6:6">
      <c r="F10534" s="33"/>
    </row>
    <row r="10535" spans="6:6">
      <c r="F10535" s="33"/>
    </row>
    <row r="10536" spans="6:6">
      <c r="F10536" s="33"/>
    </row>
    <row r="10537" spans="6:6">
      <c r="F10537" s="33"/>
    </row>
    <row r="10538" spans="6:6">
      <c r="F10538" s="33"/>
    </row>
    <row r="10539" spans="6:6">
      <c r="F10539" s="33"/>
    </row>
    <row r="10540" spans="6:6">
      <c r="F10540" s="33"/>
    </row>
    <row r="10541" spans="6:6">
      <c r="F10541" s="33"/>
    </row>
    <row r="10542" spans="6:6">
      <c r="F10542" s="33"/>
    </row>
    <row r="10543" spans="6:6">
      <c r="F10543" s="33"/>
    </row>
    <row r="10544" spans="6:6">
      <c r="F10544" s="33"/>
    </row>
    <row r="10545" spans="6:6">
      <c r="F10545" s="33"/>
    </row>
    <row r="10546" spans="6:6">
      <c r="F10546" s="33"/>
    </row>
    <row r="10547" spans="6:6">
      <c r="F10547" s="33"/>
    </row>
    <row r="10548" spans="6:6">
      <c r="F10548" s="33"/>
    </row>
    <row r="10549" spans="6:6">
      <c r="F10549" s="33"/>
    </row>
    <row r="10550" spans="6:6">
      <c r="F10550" s="33"/>
    </row>
    <row r="10551" spans="6:6">
      <c r="F10551" s="33"/>
    </row>
    <row r="10552" spans="6:6">
      <c r="F10552" s="33"/>
    </row>
    <row r="10553" spans="6:6">
      <c r="F10553" s="33"/>
    </row>
    <row r="10554" spans="6:6">
      <c r="F10554" s="33"/>
    </row>
    <row r="10555" spans="6:6">
      <c r="F10555" s="33"/>
    </row>
    <row r="10556" spans="6:6">
      <c r="F10556" s="33"/>
    </row>
    <row r="10557" spans="6:6">
      <c r="F10557" s="33"/>
    </row>
    <row r="10558" spans="6:6">
      <c r="F10558" s="33"/>
    </row>
    <row r="10559" spans="6:6">
      <c r="F10559" s="33"/>
    </row>
    <row r="10560" spans="6:6">
      <c r="F10560" s="33"/>
    </row>
    <row r="10561" spans="6:6">
      <c r="F10561" s="33"/>
    </row>
    <row r="10562" spans="6:6">
      <c r="F10562" s="33"/>
    </row>
    <row r="10563" spans="6:6">
      <c r="F10563" s="33"/>
    </row>
    <row r="10564" spans="6:6">
      <c r="F10564" s="33"/>
    </row>
    <row r="10565" spans="6:6">
      <c r="F10565" s="33"/>
    </row>
    <row r="10566" spans="6:6">
      <c r="F10566" s="33"/>
    </row>
    <row r="10567" spans="6:6">
      <c r="F10567" s="33"/>
    </row>
    <row r="10568" spans="6:6">
      <c r="F10568" s="33"/>
    </row>
    <row r="10569" spans="6:6">
      <c r="F10569" s="33"/>
    </row>
    <row r="10570" spans="6:6">
      <c r="F10570" s="33"/>
    </row>
    <row r="10571" spans="6:6">
      <c r="F10571" s="33"/>
    </row>
    <row r="10572" spans="6:6">
      <c r="F10572" s="33"/>
    </row>
    <row r="10573" spans="6:6">
      <c r="F10573" s="33"/>
    </row>
    <row r="10574" spans="6:6">
      <c r="F10574" s="33"/>
    </row>
    <row r="10575" spans="6:6">
      <c r="F10575" s="33"/>
    </row>
    <row r="10576" spans="6:6">
      <c r="F10576" s="33"/>
    </row>
    <row r="10577" spans="6:6">
      <c r="F10577" s="33"/>
    </row>
    <row r="10578" spans="6:6">
      <c r="F10578" s="33"/>
    </row>
    <row r="10579" spans="6:6">
      <c r="F10579" s="33"/>
    </row>
    <row r="10580" spans="6:6">
      <c r="F10580" s="33"/>
    </row>
    <row r="10581" spans="6:6">
      <c r="F10581" s="33"/>
    </row>
    <row r="10582" spans="6:6">
      <c r="F10582" s="33"/>
    </row>
    <row r="10583" spans="6:6">
      <c r="F10583" s="33"/>
    </row>
    <row r="10584" spans="6:6">
      <c r="F10584" s="33"/>
    </row>
    <row r="10585" spans="6:6">
      <c r="F10585" s="33"/>
    </row>
    <row r="10586" spans="6:6">
      <c r="F10586" s="33"/>
    </row>
    <row r="10587" spans="6:6">
      <c r="F10587" s="33"/>
    </row>
    <row r="10588" spans="6:6">
      <c r="F10588" s="33"/>
    </row>
    <row r="10589" spans="6:6">
      <c r="F10589" s="33"/>
    </row>
    <row r="10590" spans="6:6">
      <c r="F10590" s="33"/>
    </row>
    <row r="10591" spans="6:6">
      <c r="F10591" s="33"/>
    </row>
    <row r="10592" spans="6:6">
      <c r="F10592" s="33"/>
    </row>
    <row r="10593" spans="6:6">
      <c r="F10593" s="33"/>
    </row>
    <row r="10594" spans="6:6">
      <c r="F10594" s="33"/>
    </row>
    <row r="10595" spans="6:6">
      <c r="F10595" s="33"/>
    </row>
    <row r="10596" spans="6:6">
      <c r="F10596" s="33"/>
    </row>
    <row r="10597" spans="6:6">
      <c r="F10597" s="33"/>
    </row>
    <row r="10598" spans="6:6">
      <c r="F10598" s="33"/>
    </row>
    <row r="10599" spans="6:6">
      <c r="F10599" s="33"/>
    </row>
    <row r="10600" spans="6:6">
      <c r="F10600" s="33"/>
    </row>
    <row r="10601" spans="6:6">
      <c r="F10601" s="33"/>
    </row>
    <row r="10602" spans="6:6">
      <c r="F10602" s="33"/>
    </row>
    <row r="10603" spans="6:6">
      <c r="F10603" s="33"/>
    </row>
    <row r="10604" spans="6:6">
      <c r="F10604" s="33"/>
    </row>
    <row r="10605" spans="6:6">
      <c r="F10605" s="33"/>
    </row>
    <row r="10606" spans="6:6">
      <c r="F10606" s="33"/>
    </row>
    <row r="10607" spans="6:6">
      <c r="F10607" s="33"/>
    </row>
    <row r="10608" spans="6:6">
      <c r="F10608" s="33"/>
    </row>
    <row r="10609" spans="6:6">
      <c r="F10609" s="33"/>
    </row>
    <row r="10610" spans="6:6">
      <c r="F10610" s="33"/>
    </row>
    <row r="10611" spans="6:6">
      <c r="F10611" s="33"/>
    </row>
    <row r="10612" spans="6:6">
      <c r="F10612" s="33"/>
    </row>
    <row r="10613" spans="6:6">
      <c r="F10613" s="33"/>
    </row>
    <row r="10614" spans="6:6">
      <c r="F10614" s="33"/>
    </row>
    <row r="10615" spans="6:6">
      <c r="F10615" s="33"/>
    </row>
    <row r="10616" spans="6:6">
      <c r="F10616" s="33"/>
    </row>
    <row r="10617" spans="6:6">
      <c r="F10617" s="33"/>
    </row>
    <row r="10618" spans="6:6">
      <c r="F10618" s="33"/>
    </row>
    <row r="10619" spans="6:6">
      <c r="F10619" s="33"/>
    </row>
    <row r="10620" spans="6:6">
      <c r="F10620" s="33"/>
    </row>
    <row r="10621" spans="6:6">
      <c r="F10621" s="33"/>
    </row>
    <row r="10622" spans="6:6">
      <c r="F10622" s="33"/>
    </row>
    <row r="10623" spans="6:6">
      <c r="F10623" s="33"/>
    </row>
    <row r="10624" spans="6:6">
      <c r="F10624" s="33"/>
    </row>
    <row r="10625" spans="6:6">
      <c r="F10625" s="33"/>
    </row>
    <row r="10626" spans="6:6">
      <c r="F10626" s="33"/>
    </row>
    <row r="10627" spans="6:6">
      <c r="F10627" s="33"/>
    </row>
    <row r="10628" spans="6:6">
      <c r="F10628" s="33"/>
    </row>
    <row r="10629" spans="6:6">
      <c r="F10629" s="33"/>
    </row>
    <row r="10630" spans="6:6">
      <c r="F10630" s="33"/>
    </row>
    <row r="10631" spans="6:6">
      <c r="F10631" s="33"/>
    </row>
    <row r="10632" spans="6:6">
      <c r="F10632" s="33"/>
    </row>
    <row r="10633" spans="6:6">
      <c r="F10633" s="33"/>
    </row>
    <row r="10634" spans="6:6">
      <c r="F10634" s="33"/>
    </row>
    <row r="10635" spans="6:6">
      <c r="F10635" s="33"/>
    </row>
    <row r="10636" spans="6:6">
      <c r="F10636" s="33"/>
    </row>
    <row r="10637" spans="6:6">
      <c r="F10637" s="33"/>
    </row>
    <row r="10638" spans="6:6">
      <c r="F10638" s="33"/>
    </row>
    <row r="10639" spans="6:6">
      <c r="F10639" s="33"/>
    </row>
    <row r="10640" spans="6:6">
      <c r="F10640" s="33"/>
    </row>
    <row r="10641" spans="6:6">
      <c r="F10641" s="33"/>
    </row>
    <row r="10642" spans="6:6">
      <c r="F10642" s="33"/>
    </row>
    <row r="10643" spans="6:6">
      <c r="F10643" s="33"/>
    </row>
    <row r="10644" spans="6:6">
      <c r="F10644" s="33"/>
    </row>
    <row r="10645" spans="6:6">
      <c r="F10645" s="33"/>
    </row>
    <row r="10646" spans="6:6">
      <c r="F10646" s="33"/>
    </row>
    <row r="10647" spans="6:6">
      <c r="F10647" s="33"/>
    </row>
    <row r="10648" spans="6:6">
      <c r="F10648" s="33"/>
    </row>
    <row r="10649" spans="6:6">
      <c r="F10649" s="33"/>
    </row>
    <row r="10650" spans="6:6">
      <c r="F10650" s="33"/>
    </row>
    <row r="10651" spans="6:6">
      <c r="F10651" s="33"/>
    </row>
    <row r="10652" spans="6:6">
      <c r="F10652" s="33"/>
    </row>
    <row r="10653" spans="6:6">
      <c r="F10653" s="33"/>
    </row>
    <row r="10654" spans="6:6">
      <c r="F10654" s="33"/>
    </row>
    <row r="10655" spans="6:6">
      <c r="F10655" s="33"/>
    </row>
    <row r="10656" spans="6:6">
      <c r="F10656" s="33"/>
    </row>
    <row r="10657" spans="6:6">
      <c r="F10657" s="33"/>
    </row>
    <row r="10658" spans="6:6">
      <c r="F10658" s="33"/>
    </row>
    <row r="10659" spans="6:6">
      <c r="F10659" s="33"/>
    </row>
    <row r="10660" spans="6:6">
      <c r="F10660" s="33"/>
    </row>
    <row r="10661" spans="6:6">
      <c r="F10661" s="33"/>
    </row>
    <row r="10662" spans="6:6">
      <c r="F10662" s="33"/>
    </row>
    <row r="10663" spans="6:6">
      <c r="F10663" s="33"/>
    </row>
    <row r="10664" spans="6:6">
      <c r="F10664" s="33"/>
    </row>
    <row r="10665" spans="6:6">
      <c r="F10665" s="33"/>
    </row>
    <row r="10666" spans="6:6">
      <c r="F10666" s="33"/>
    </row>
    <row r="10667" spans="6:6">
      <c r="F10667" s="33"/>
    </row>
    <row r="10668" spans="6:6">
      <c r="F10668" s="33"/>
    </row>
    <row r="10669" spans="6:6">
      <c r="F10669" s="33"/>
    </row>
    <row r="10670" spans="6:6">
      <c r="F10670" s="33"/>
    </row>
    <row r="10671" spans="6:6">
      <c r="F10671" s="33"/>
    </row>
    <row r="10672" spans="6:6">
      <c r="F10672" s="33"/>
    </row>
    <row r="10673" spans="6:6">
      <c r="F10673" s="33"/>
    </row>
    <row r="10674" spans="6:6">
      <c r="F10674" s="33"/>
    </row>
    <row r="10675" spans="6:6">
      <c r="F10675" s="33"/>
    </row>
    <row r="10676" spans="6:6">
      <c r="F10676" s="33"/>
    </row>
    <row r="10677" spans="6:6">
      <c r="F10677" s="33"/>
    </row>
    <row r="10678" spans="6:6">
      <c r="F10678" s="33"/>
    </row>
    <row r="10679" spans="6:6">
      <c r="F10679" s="33"/>
    </row>
    <row r="10680" spans="6:6">
      <c r="F10680" s="33"/>
    </row>
    <row r="10681" spans="6:6">
      <c r="F10681" s="33"/>
    </row>
    <row r="10682" spans="6:6">
      <c r="F10682" s="33"/>
    </row>
    <row r="10683" spans="6:6">
      <c r="F10683" s="33"/>
    </row>
    <row r="10684" spans="6:6">
      <c r="F10684" s="33"/>
    </row>
    <row r="10685" spans="6:6">
      <c r="F10685" s="33"/>
    </row>
    <row r="10686" spans="6:6">
      <c r="F10686" s="33"/>
    </row>
    <row r="10687" spans="6:6">
      <c r="F10687" s="33"/>
    </row>
    <row r="10688" spans="6:6">
      <c r="F10688" s="33"/>
    </row>
    <row r="10689" spans="6:6">
      <c r="F10689" s="33"/>
    </row>
    <row r="10690" spans="6:6">
      <c r="F10690" s="33"/>
    </row>
    <row r="10691" spans="6:6">
      <c r="F10691" s="33"/>
    </row>
    <row r="10692" spans="6:6">
      <c r="F10692" s="33"/>
    </row>
    <row r="10693" spans="6:6">
      <c r="F10693" s="33"/>
    </row>
    <row r="10694" spans="6:6">
      <c r="F10694" s="33"/>
    </row>
    <row r="10695" spans="6:6">
      <c r="F10695" s="33"/>
    </row>
    <row r="10696" spans="6:6">
      <c r="F10696" s="33"/>
    </row>
    <row r="10697" spans="6:6">
      <c r="F10697" s="33"/>
    </row>
    <row r="10698" spans="6:6">
      <c r="F10698" s="33"/>
    </row>
    <row r="10699" spans="6:6">
      <c r="F10699" s="33"/>
    </row>
    <row r="10700" spans="6:6">
      <c r="F10700" s="33"/>
    </row>
    <row r="10701" spans="6:6">
      <c r="F10701" s="33"/>
    </row>
    <row r="10702" spans="6:6">
      <c r="F10702" s="33"/>
    </row>
    <row r="10703" spans="6:6">
      <c r="F10703" s="33"/>
    </row>
    <row r="10704" spans="6:6">
      <c r="F10704" s="33"/>
    </row>
    <row r="10705" spans="6:6">
      <c r="F10705" s="33"/>
    </row>
    <row r="10706" spans="6:6">
      <c r="F10706" s="33"/>
    </row>
    <row r="10707" spans="6:6">
      <c r="F10707" s="33"/>
    </row>
    <row r="10708" spans="6:6">
      <c r="F10708" s="33"/>
    </row>
    <row r="10709" spans="6:6">
      <c r="F10709" s="33"/>
    </row>
    <row r="10710" spans="6:6">
      <c r="F10710" s="33"/>
    </row>
    <row r="10711" spans="6:6">
      <c r="F10711" s="33"/>
    </row>
    <row r="10712" spans="6:6">
      <c r="F10712" s="33"/>
    </row>
    <row r="10713" spans="6:6">
      <c r="F10713" s="33"/>
    </row>
    <row r="10714" spans="6:6">
      <c r="F10714" s="33"/>
    </row>
    <row r="10715" spans="6:6">
      <c r="F10715" s="33"/>
    </row>
    <row r="10716" spans="6:6">
      <c r="F10716" s="33"/>
    </row>
    <row r="10717" spans="6:6">
      <c r="F10717" s="33"/>
    </row>
    <row r="10718" spans="6:6">
      <c r="F10718" s="33"/>
    </row>
    <row r="10719" spans="6:6">
      <c r="F10719" s="33"/>
    </row>
    <row r="10720" spans="6:6">
      <c r="F10720" s="33"/>
    </row>
    <row r="10721" spans="6:6">
      <c r="F10721" s="33"/>
    </row>
    <row r="10722" spans="6:6">
      <c r="F10722" s="33"/>
    </row>
    <row r="10723" spans="6:6">
      <c r="F10723" s="33"/>
    </row>
    <row r="10724" spans="6:6">
      <c r="F10724" s="33"/>
    </row>
    <row r="10725" spans="6:6">
      <c r="F10725" s="33"/>
    </row>
    <row r="10726" spans="6:6">
      <c r="F10726" s="33"/>
    </row>
    <row r="10727" spans="6:6">
      <c r="F10727" s="33"/>
    </row>
    <row r="10728" spans="6:6">
      <c r="F10728" s="33"/>
    </row>
    <row r="10729" spans="6:6">
      <c r="F10729" s="33"/>
    </row>
    <row r="10730" spans="6:6">
      <c r="F10730" s="33"/>
    </row>
    <row r="10731" spans="6:6">
      <c r="F10731" s="33"/>
    </row>
    <row r="10732" spans="6:6">
      <c r="F10732" s="33"/>
    </row>
    <row r="10733" spans="6:6">
      <c r="F10733" s="33"/>
    </row>
    <row r="10734" spans="6:6">
      <c r="F10734" s="33"/>
    </row>
    <row r="10735" spans="6:6">
      <c r="F10735" s="33"/>
    </row>
    <row r="10736" spans="6:6">
      <c r="F10736" s="33"/>
    </row>
    <row r="10737" spans="6:6">
      <c r="F10737" s="33"/>
    </row>
    <row r="10738" spans="6:6">
      <c r="F10738" s="33"/>
    </row>
    <row r="10739" spans="6:6">
      <c r="F10739" s="33"/>
    </row>
    <row r="10740" spans="6:6">
      <c r="F10740" s="33"/>
    </row>
    <row r="10741" spans="6:6">
      <c r="F10741" s="33"/>
    </row>
    <row r="10742" spans="6:6">
      <c r="F10742" s="33"/>
    </row>
    <row r="10743" spans="6:6">
      <c r="F10743" s="33"/>
    </row>
    <row r="10744" spans="6:6">
      <c r="F10744" s="33"/>
    </row>
    <row r="10745" spans="6:6">
      <c r="F10745" s="33"/>
    </row>
    <row r="10746" spans="6:6">
      <c r="F10746" s="33"/>
    </row>
    <row r="10747" spans="6:6">
      <c r="F10747" s="33"/>
    </row>
    <row r="10748" spans="6:6">
      <c r="F10748" s="33"/>
    </row>
    <row r="10749" spans="6:6">
      <c r="F10749" s="33"/>
    </row>
    <row r="10750" spans="6:6">
      <c r="F10750" s="33"/>
    </row>
    <row r="10751" spans="6:6">
      <c r="F10751" s="33"/>
    </row>
    <row r="10752" spans="6:6">
      <c r="F10752" s="33"/>
    </row>
    <row r="10753" spans="6:6">
      <c r="F10753" s="33"/>
    </row>
    <row r="10754" spans="6:6">
      <c r="F10754" s="33"/>
    </row>
    <row r="10755" spans="6:6">
      <c r="F10755" s="33"/>
    </row>
    <row r="10756" spans="6:6">
      <c r="F10756" s="33"/>
    </row>
    <row r="10757" spans="6:6">
      <c r="F10757" s="33"/>
    </row>
    <row r="10758" spans="6:6">
      <c r="F10758" s="33"/>
    </row>
    <row r="10759" spans="6:6">
      <c r="F10759" s="33"/>
    </row>
    <row r="10760" spans="6:6">
      <c r="F10760" s="33"/>
    </row>
    <row r="10761" spans="6:6">
      <c r="F10761" s="33"/>
    </row>
    <row r="10762" spans="6:6">
      <c r="F10762" s="33"/>
    </row>
    <row r="10763" spans="6:6">
      <c r="F10763" s="33"/>
    </row>
    <row r="10764" spans="6:6">
      <c r="F10764" s="33"/>
    </row>
    <row r="10765" spans="6:6">
      <c r="F10765" s="33"/>
    </row>
    <row r="10766" spans="6:6">
      <c r="F10766" s="33"/>
    </row>
    <row r="10767" spans="6:6">
      <c r="F10767" s="33"/>
    </row>
    <row r="10768" spans="6:6">
      <c r="F10768" s="33"/>
    </row>
    <row r="10769" spans="6:6">
      <c r="F10769" s="33"/>
    </row>
    <row r="10770" spans="6:6">
      <c r="F10770" s="33"/>
    </row>
    <row r="10771" spans="6:6">
      <c r="F10771" s="33"/>
    </row>
    <row r="10772" spans="6:6">
      <c r="F10772" s="33"/>
    </row>
    <row r="10773" spans="6:6">
      <c r="F10773" s="33"/>
    </row>
    <row r="10774" spans="6:6">
      <c r="F10774" s="33"/>
    </row>
    <row r="10775" spans="6:6">
      <c r="F10775" s="33"/>
    </row>
    <row r="10776" spans="6:6">
      <c r="F10776" s="33"/>
    </row>
    <row r="10777" spans="6:6">
      <c r="F10777" s="33"/>
    </row>
    <row r="10778" spans="6:6">
      <c r="F10778" s="33"/>
    </row>
    <row r="10779" spans="6:6">
      <c r="F10779" s="33"/>
    </row>
    <row r="10780" spans="6:6">
      <c r="F10780" s="33"/>
    </row>
    <row r="10781" spans="6:6">
      <c r="F10781" s="33"/>
    </row>
    <row r="10782" spans="6:6">
      <c r="F10782" s="33"/>
    </row>
    <row r="10783" spans="6:6">
      <c r="F10783" s="33"/>
    </row>
    <row r="10784" spans="6:6">
      <c r="F10784" s="33"/>
    </row>
    <row r="10785" spans="6:6">
      <c r="F10785" s="33"/>
    </row>
    <row r="10786" spans="6:6">
      <c r="F10786" s="33"/>
    </row>
    <row r="10787" spans="6:6">
      <c r="F10787" s="33"/>
    </row>
    <row r="10788" spans="6:6">
      <c r="F10788" s="33"/>
    </row>
    <row r="10789" spans="6:6">
      <c r="F10789" s="33"/>
    </row>
    <row r="10790" spans="6:6">
      <c r="F10790" s="33"/>
    </row>
    <row r="10791" spans="6:6">
      <c r="F10791" s="33"/>
    </row>
    <row r="10792" spans="6:6">
      <c r="F10792" s="33"/>
    </row>
    <row r="10793" spans="6:6">
      <c r="F10793" s="33"/>
    </row>
    <row r="10794" spans="6:6">
      <c r="F10794" s="33"/>
    </row>
    <row r="10795" spans="6:6">
      <c r="F10795" s="33"/>
    </row>
    <row r="10796" spans="6:6">
      <c r="F10796" s="33"/>
    </row>
    <row r="10797" spans="6:6">
      <c r="F10797" s="33"/>
    </row>
    <row r="10798" spans="6:6">
      <c r="F10798" s="33"/>
    </row>
    <row r="10799" spans="6:6">
      <c r="F10799" s="33"/>
    </row>
    <row r="10800" spans="6:6">
      <c r="F10800" s="33"/>
    </row>
    <row r="10801" spans="6:6">
      <c r="F10801" s="33"/>
    </row>
    <row r="10802" spans="6:6">
      <c r="F10802" s="33"/>
    </row>
    <row r="10803" spans="6:6">
      <c r="F10803" s="33"/>
    </row>
    <row r="10804" spans="6:6">
      <c r="F10804" s="33"/>
    </row>
    <row r="10805" spans="6:6">
      <c r="F10805" s="33"/>
    </row>
    <row r="10806" spans="6:6">
      <c r="F10806" s="33"/>
    </row>
    <row r="10807" spans="6:6">
      <c r="F10807" s="33"/>
    </row>
    <row r="10808" spans="6:6">
      <c r="F10808" s="33"/>
    </row>
    <row r="10809" spans="6:6">
      <c r="F10809" s="33"/>
    </row>
    <row r="10810" spans="6:6">
      <c r="F10810" s="33"/>
    </row>
    <row r="10811" spans="6:6">
      <c r="F10811" s="33"/>
    </row>
    <row r="10812" spans="6:6">
      <c r="F10812" s="33"/>
    </row>
    <row r="10813" spans="6:6">
      <c r="F10813" s="33"/>
    </row>
    <row r="10814" spans="6:6">
      <c r="F10814" s="33"/>
    </row>
    <row r="10815" spans="6:6">
      <c r="F10815" s="33"/>
    </row>
    <row r="10816" spans="6:6">
      <c r="F10816" s="33"/>
    </row>
    <row r="10817" spans="6:6">
      <c r="F10817" s="33"/>
    </row>
    <row r="10818" spans="6:6">
      <c r="F10818" s="33"/>
    </row>
    <row r="10819" spans="6:6">
      <c r="F10819" s="33"/>
    </row>
    <row r="10820" spans="6:6">
      <c r="F10820" s="33"/>
    </row>
    <row r="10821" spans="6:6">
      <c r="F10821" s="33"/>
    </row>
    <row r="10822" spans="6:6">
      <c r="F10822" s="33"/>
    </row>
    <row r="10823" spans="6:6">
      <c r="F10823" s="33"/>
    </row>
    <row r="10824" spans="6:6">
      <c r="F10824" s="33"/>
    </row>
    <row r="10825" spans="6:6">
      <c r="F10825" s="33"/>
    </row>
    <row r="10826" spans="6:6">
      <c r="F10826" s="33"/>
    </row>
    <row r="10827" spans="6:6">
      <c r="F10827" s="33"/>
    </row>
    <row r="10828" spans="6:6">
      <c r="F10828" s="33"/>
    </row>
    <row r="10829" spans="6:6">
      <c r="F10829" s="33"/>
    </row>
    <row r="10830" spans="6:6">
      <c r="F10830" s="33"/>
    </row>
    <row r="10831" spans="6:6">
      <c r="F10831" s="33"/>
    </row>
    <row r="10832" spans="6:6">
      <c r="F10832" s="33"/>
    </row>
    <row r="10833" spans="6:6">
      <c r="F10833" s="33"/>
    </row>
    <row r="10834" spans="6:6">
      <c r="F10834" s="33"/>
    </row>
    <row r="10835" spans="6:6">
      <c r="F10835" s="33"/>
    </row>
    <row r="10836" spans="6:6">
      <c r="F10836" s="33"/>
    </row>
    <row r="10837" spans="6:6">
      <c r="F10837" s="33"/>
    </row>
    <row r="10838" spans="6:6">
      <c r="F10838" s="33"/>
    </row>
    <row r="10839" spans="6:6">
      <c r="F10839" s="33"/>
    </row>
    <row r="10840" spans="6:6">
      <c r="F10840" s="33"/>
    </row>
    <row r="10841" spans="6:6">
      <c r="F10841" s="33"/>
    </row>
    <row r="10842" spans="6:6">
      <c r="F10842" s="33"/>
    </row>
    <row r="10843" spans="6:6">
      <c r="F10843" s="33"/>
    </row>
    <row r="10844" spans="6:6">
      <c r="F10844" s="33"/>
    </row>
    <row r="10845" spans="6:6">
      <c r="F10845" s="33"/>
    </row>
    <row r="10846" spans="6:6">
      <c r="F10846" s="33"/>
    </row>
    <row r="10847" spans="6:6">
      <c r="F10847" s="33"/>
    </row>
    <row r="10848" spans="6:6">
      <c r="F10848" s="33"/>
    </row>
    <row r="10849" spans="6:6">
      <c r="F10849" s="33"/>
    </row>
    <row r="10850" spans="6:6">
      <c r="F10850" s="33"/>
    </row>
    <row r="10851" spans="6:6">
      <c r="F10851" s="33"/>
    </row>
    <row r="10852" spans="6:6">
      <c r="F10852" s="33"/>
    </row>
    <row r="10853" spans="6:6">
      <c r="F10853" s="33"/>
    </row>
    <row r="10854" spans="6:6">
      <c r="F10854" s="33"/>
    </row>
    <row r="10855" spans="6:6">
      <c r="F10855" s="33"/>
    </row>
    <row r="10856" spans="6:6">
      <c r="F10856" s="33"/>
    </row>
    <row r="10857" spans="6:6">
      <c r="F10857" s="33"/>
    </row>
    <row r="10858" spans="6:6">
      <c r="F10858" s="33"/>
    </row>
    <row r="10859" spans="6:6">
      <c r="F10859" s="33"/>
    </row>
    <row r="10860" spans="6:6">
      <c r="F10860" s="33"/>
    </row>
    <row r="10861" spans="6:6">
      <c r="F10861" s="33"/>
    </row>
    <row r="10862" spans="6:6">
      <c r="F10862" s="33"/>
    </row>
    <row r="10863" spans="6:6">
      <c r="F10863" s="33"/>
    </row>
    <row r="10864" spans="6:6">
      <c r="F10864" s="33"/>
    </row>
    <row r="10865" spans="6:6">
      <c r="F10865" s="33"/>
    </row>
    <row r="10866" spans="6:6">
      <c r="F10866" s="33"/>
    </row>
    <row r="10867" spans="6:6">
      <c r="F10867" s="33"/>
    </row>
    <row r="10868" spans="6:6">
      <c r="F10868" s="33"/>
    </row>
    <row r="10869" spans="6:6">
      <c r="F10869" s="33"/>
    </row>
    <row r="10870" spans="6:6">
      <c r="F10870" s="33"/>
    </row>
    <row r="10871" spans="6:6">
      <c r="F10871" s="33"/>
    </row>
    <row r="10872" spans="6:6">
      <c r="F10872" s="33"/>
    </row>
    <row r="10873" spans="6:6">
      <c r="F10873" s="33"/>
    </row>
    <row r="10874" spans="6:6">
      <c r="F10874" s="33"/>
    </row>
    <row r="10875" spans="6:6">
      <c r="F10875" s="33"/>
    </row>
    <row r="10876" spans="6:6">
      <c r="F10876" s="33"/>
    </row>
    <row r="10877" spans="6:6">
      <c r="F10877" s="33"/>
    </row>
    <row r="10878" spans="6:6">
      <c r="F10878" s="33"/>
    </row>
    <row r="10879" spans="6:6">
      <c r="F10879" s="33"/>
    </row>
    <row r="10880" spans="6:6">
      <c r="F10880" s="33"/>
    </row>
    <row r="10881" spans="6:6">
      <c r="F10881" s="33"/>
    </row>
    <row r="10882" spans="6:6">
      <c r="F10882" s="33"/>
    </row>
    <row r="10883" spans="6:6">
      <c r="F10883" s="33"/>
    </row>
    <row r="10884" spans="6:6">
      <c r="F10884" s="33"/>
    </row>
    <row r="10885" spans="6:6">
      <c r="F10885" s="33"/>
    </row>
    <row r="10886" spans="6:6">
      <c r="F10886" s="33"/>
    </row>
    <row r="10887" spans="6:6">
      <c r="F10887" s="33"/>
    </row>
    <row r="10888" spans="6:6">
      <c r="F10888" s="33"/>
    </row>
    <row r="10889" spans="6:6">
      <c r="F10889" s="33"/>
    </row>
    <row r="10890" spans="6:6">
      <c r="F10890" s="33"/>
    </row>
    <row r="10891" spans="6:6">
      <c r="F10891" s="33"/>
    </row>
    <row r="10892" spans="6:6">
      <c r="F10892" s="33"/>
    </row>
    <row r="10893" spans="6:6">
      <c r="F10893" s="33"/>
    </row>
    <row r="10894" spans="6:6">
      <c r="F10894" s="33"/>
    </row>
    <row r="10895" spans="6:6">
      <c r="F10895" s="33"/>
    </row>
    <row r="10896" spans="6:6">
      <c r="F10896" s="33"/>
    </row>
    <row r="10897" spans="6:6">
      <c r="F10897" s="33"/>
    </row>
    <row r="10898" spans="6:6">
      <c r="F10898" s="33"/>
    </row>
    <row r="10899" spans="6:6">
      <c r="F10899" s="33"/>
    </row>
    <row r="10900" spans="6:6">
      <c r="F10900" s="33"/>
    </row>
    <row r="10901" spans="6:6">
      <c r="F10901" s="33"/>
    </row>
    <row r="10902" spans="6:6">
      <c r="F10902" s="33"/>
    </row>
    <row r="10903" spans="6:6">
      <c r="F10903" s="33"/>
    </row>
    <row r="10904" spans="6:6">
      <c r="F10904" s="33"/>
    </row>
    <row r="10905" spans="6:6">
      <c r="F10905" s="33"/>
    </row>
    <row r="10906" spans="6:6">
      <c r="F10906" s="33"/>
    </row>
    <row r="10907" spans="6:6">
      <c r="F10907" s="33"/>
    </row>
    <row r="10908" spans="6:6">
      <c r="F10908" s="33"/>
    </row>
    <row r="10909" spans="6:6">
      <c r="F10909" s="33"/>
    </row>
    <row r="10910" spans="6:6">
      <c r="F10910" s="33"/>
    </row>
    <row r="10911" spans="6:6">
      <c r="F10911" s="33"/>
    </row>
    <row r="10912" spans="6:6">
      <c r="F10912" s="33"/>
    </row>
    <row r="10913" spans="6:6">
      <c r="F10913" s="33"/>
    </row>
    <row r="10914" spans="6:6">
      <c r="F10914" s="33"/>
    </row>
    <row r="10915" spans="6:6">
      <c r="F10915" s="33"/>
    </row>
    <row r="10916" spans="6:6">
      <c r="F10916" s="33"/>
    </row>
    <row r="10917" spans="6:6">
      <c r="F10917" s="33"/>
    </row>
    <row r="10918" spans="6:6">
      <c r="F10918" s="33"/>
    </row>
    <row r="10919" spans="6:6">
      <c r="F10919" s="33"/>
    </row>
    <row r="10920" spans="6:6">
      <c r="F10920" s="33"/>
    </row>
    <row r="10921" spans="6:6">
      <c r="F10921" s="33"/>
    </row>
    <row r="10922" spans="6:6">
      <c r="F10922" s="33"/>
    </row>
    <row r="10923" spans="6:6">
      <c r="F10923" s="33"/>
    </row>
    <row r="10924" spans="6:6">
      <c r="F10924" s="33"/>
    </row>
    <row r="10925" spans="6:6">
      <c r="F10925" s="33"/>
    </row>
    <row r="10926" spans="6:6">
      <c r="F10926" s="33"/>
    </row>
    <row r="10927" spans="6:6">
      <c r="F10927" s="33"/>
    </row>
    <row r="10928" spans="6:6">
      <c r="F10928" s="33"/>
    </row>
    <row r="10929" spans="6:6">
      <c r="F10929" s="33"/>
    </row>
    <row r="10930" spans="6:6">
      <c r="F10930" s="33"/>
    </row>
    <row r="10931" spans="6:6">
      <c r="F10931" s="33"/>
    </row>
    <row r="10932" spans="6:6">
      <c r="F10932" s="33"/>
    </row>
    <row r="10933" spans="6:6">
      <c r="F10933" s="33"/>
    </row>
    <row r="10934" spans="6:6">
      <c r="F10934" s="33"/>
    </row>
    <row r="10935" spans="6:6">
      <c r="F10935" s="33"/>
    </row>
    <row r="10936" spans="6:6">
      <c r="F10936" s="33"/>
    </row>
    <row r="10937" spans="6:6">
      <c r="F10937" s="33"/>
    </row>
    <row r="10938" spans="6:6">
      <c r="F10938" s="33"/>
    </row>
    <row r="10939" spans="6:6">
      <c r="F10939" s="33"/>
    </row>
    <row r="10940" spans="6:6">
      <c r="F10940" s="33"/>
    </row>
    <row r="10941" spans="6:6">
      <c r="F10941" s="33"/>
    </row>
    <row r="10942" spans="6:6">
      <c r="F10942" s="33"/>
    </row>
    <row r="10943" spans="6:6">
      <c r="F10943" s="33"/>
    </row>
    <row r="10944" spans="6:6">
      <c r="F10944" s="33"/>
    </row>
    <row r="10945" spans="6:6">
      <c r="F10945" s="33"/>
    </row>
    <row r="10946" spans="6:6">
      <c r="F10946" s="33"/>
    </row>
    <row r="10947" spans="6:6">
      <c r="F10947" s="33"/>
    </row>
    <row r="10948" spans="6:6">
      <c r="F10948" s="33"/>
    </row>
    <row r="10949" spans="6:6">
      <c r="F10949" s="33"/>
    </row>
    <row r="10950" spans="6:6">
      <c r="F10950" s="33"/>
    </row>
    <row r="10951" spans="6:6">
      <c r="F10951" s="33"/>
    </row>
    <row r="10952" spans="6:6">
      <c r="F10952" s="33"/>
    </row>
    <row r="10953" spans="6:6">
      <c r="F10953" s="33"/>
    </row>
    <row r="10954" spans="6:6">
      <c r="F10954" s="33"/>
    </row>
    <row r="10955" spans="6:6">
      <c r="F10955" s="33"/>
    </row>
    <row r="10956" spans="6:6">
      <c r="F10956" s="33"/>
    </row>
    <row r="10957" spans="6:6">
      <c r="F10957" s="33"/>
    </row>
    <row r="10958" spans="6:6">
      <c r="F10958" s="33"/>
    </row>
    <row r="10959" spans="6:6">
      <c r="F10959" s="33"/>
    </row>
    <row r="10960" spans="6:6">
      <c r="F10960" s="33"/>
    </row>
    <row r="10961" spans="6:6">
      <c r="F10961" s="33"/>
    </row>
    <row r="10962" spans="6:6">
      <c r="F10962" s="33"/>
    </row>
    <row r="10963" spans="6:6">
      <c r="F10963" s="33"/>
    </row>
    <row r="10964" spans="6:6">
      <c r="F10964" s="33"/>
    </row>
    <row r="10965" spans="6:6">
      <c r="F10965" s="33"/>
    </row>
    <row r="10966" spans="6:6">
      <c r="F10966" s="33"/>
    </row>
    <row r="10967" spans="6:6">
      <c r="F10967" s="33"/>
    </row>
    <row r="10968" spans="6:6">
      <c r="F10968" s="33"/>
    </row>
    <row r="10969" spans="6:6">
      <c r="F10969" s="33"/>
    </row>
    <row r="10970" spans="6:6">
      <c r="F10970" s="33"/>
    </row>
    <row r="10971" spans="6:6">
      <c r="F10971" s="33"/>
    </row>
    <row r="10972" spans="6:6">
      <c r="F10972" s="33"/>
    </row>
    <row r="10973" spans="6:6">
      <c r="F10973" s="33"/>
    </row>
    <row r="10974" spans="6:6">
      <c r="F10974" s="33"/>
    </row>
    <row r="10975" spans="6:6">
      <c r="F10975" s="33"/>
    </row>
    <row r="10976" spans="6:6">
      <c r="F10976" s="33"/>
    </row>
    <row r="10977" spans="6:6">
      <c r="F10977" s="33"/>
    </row>
    <row r="10978" spans="6:6">
      <c r="F10978" s="33"/>
    </row>
    <row r="10979" spans="6:6">
      <c r="F10979" s="33"/>
    </row>
    <row r="10980" spans="6:6">
      <c r="F10980" s="33"/>
    </row>
    <row r="10981" spans="6:6">
      <c r="F10981" s="33"/>
    </row>
    <row r="10982" spans="6:6">
      <c r="F10982" s="33"/>
    </row>
    <row r="10983" spans="6:6">
      <c r="F10983" s="33"/>
    </row>
    <row r="10984" spans="6:6">
      <c r="F10984" s="33"/>
    </row>
    <row r="10985" spans="6:6">
      <c r="F10985" s="33"/>
    </row>
    <row r="10986" spans="6:6">
      <c r="F10986" s="33"/>
    </row>
    <row r="10987" spans="6:6">
      <c r="F10987" s="33"/>
    </row>
    <row r="10988" spans="6:6">
      <c r="F10988" s="33"/>
    </row>
    <row r="10989" spans="6:6">
      <c r="F10989" s="33"/>
    </row>
    <row r="10990" spans="6:6">
      <c r="F10990" s="33"/>
    </row>
    <row r="10991" spans="6:6">
      <c r="F10991" s="33"/>
    </row>
    <row r="10992" spans="6:6">
      <c r="F10992" s="33"/>
    </row>
    <row r="10993" spans="6:6">
      <c r="F10993" s="33"/>
    </row>
    <row r="10994" spans="6:6">
      <c r="F10994" s="33"/>
    </row>
    <row r="10995" spans="6:6">
      <c r="F10995" s="33"/>
    </row>
    <row r="10996" spans="6:6">
      <c r="F10996" s="33"/>
    </row>
    <row r="10997" spans="6:6">
      <c r="F10997" s="33"/>
    </row>
    <row r="10998" spans="6:6">
      <c r="F10998" s="33"/>
    </row>
    <row r="10999" spans="6:6">
      <c r="F10999" s="33"/>
    </row>
    <row r="11000" spans="6:6">
      <c r="F11000" s="33"/>
    </row>
    <row r="11001" spans="6:6">
      <c r="F11001" s="33"/>
    </row>
    <row r="11002" spans="6:6">
      <c r="F11002" s="33"/>
    </row>
    <row r="11003" spans="6:6">
      <c r="F11003" s="33"/>
    </row>
    <row r="11004" spans="6:6">
      <c r="F11004" s="33"/>
    </row>
    <row r="11005" spans="6:6">
      <c r="F11005" s="33"/>
    </row>
    <row r="11006" spans="6:6">
      <c r="F11006" s="33"/>
    </row>
    <row r="11007" spans="6:6">
      <c r="F11007" s="33"/>
    </row>
    <row r="11008" spans="6:6">
      <c r="F11008" s="33"/>
    </row>
    <row r="11009" spans="6:6">
      <c r="F11009" s="33"/>
    </row>
    <row r="11010" spans="6:6">
      <c r="F11010" s="33"/>
    </row>
    <row r="11011" spans="6:6">
      <c r="F11011" s="33"/>
    </row>
    <row r="11012" spans="6:6">
      <c r="F11012" s="33"/>
    </row>
    <row r="11013" spans="6:6">
      <c r="F11013" s="33"/>
    </row>
    <row r="11014" spans="6:6">
      <c r="F11014" s="33"/>
    </row>
    <row r="11015" spans="6:6">
      <c r="F11015" s="33"/>
    </row>
    <row r="11016" spans="6:6">
      <c r="F11016" s="33"/>
    </row>
    <row r="11017" spans="6:6">
      <c r="F11017" s="33"/>
    </row>
    <row r="11018" spans="6:6">
      <c r="F11018" s="33"/>
    </row>
    <row r="11019" spans="6:6">
      <c r="F11019" s="33"/>
    </row>
    <row r="11020" spans="6:6">
      <c r="F11020" s="33"/>
    </row>
    <row r="11021" spans="6:6">
      <c r="F11021" s="33"/>
    </row>
    <row r="11022" spans="6:6">
      <c r="F11022" s="33"/>
    </row>
    <row r="11023" spans="6:6">
      <c r="F11023" s="33"/>
    </row>
    <row r="11024" spans="6:6">
      <c r="F11024" s="33"/>
    </row>
    <row r="11025" spans="6:6">
      <c r="F11025" s="33"/>
    </row>
    <row r="11026" spans="6:6">
      <c r="F11026" s="33"/>
    </row>
    <row r="11027" spans="6:6">
      <c r="F11027" s="33"/>
    </row>
    <row r="11028" spans="6:6">
      <c r="F11028" s="33"/>
    </row>
    <row r="11029" spans="6:6">
      <c r="F11029" s="33"/>
    </row>
    <row r="11030" spans="6:6">
      <c r="F11030" s="33"/>
    </row>
    <row r="11031" spans="6:6">
      <c r="F11031" s="33"/>
    </row>
    <row r="11032" spans="6:6">
      <c r="F11032" s="33"/>
    </row>
    <row r="11033" spans="6:6">
      <c r="F11033" s="33"/>
    </row>
    <row r="11034" spans="6:6">
      <c r="F11034" s="33"/>
    </row>
    <row r="11035" spans="6:6">
      <c r="F11035" s="33"/>
    </row>
    <row r="11036" spans="6:6">
      <c r="F11036" s="33"/>
    </row>
    <row r="11037" spans="6:6">
      <c r="F11037" s="33"/>
    </row>
    <row r="11038" spans="6:6">
      <c r="F11038" s="33"/>
    </row>
    <row r="11039" spans="6:6">
      <c r="F11039" s="33"/>
    </row>
    <row r="11040" spans="6:6">
      <c r="F11040" s="33"/>
    </row>
    <row r="11041" spans="6:6">
      <c r="F11041" s="33"/>
    </row>
    <row r="11042" spans="6:6">
      <c r="F11042" s="33"/>
    </row>
    <row r="11043" spans="6:6">
      <c r="F11043" s="33"/>
    </row>
    <row r="11044" spans="6:6">
      <c r="F11044" s="33"/>
    </row>
    <row r="11045" spans="6:6">
      <c r="F11045" s="33"/>
    </row>
    <row r="11046" spans="6:6">
      <c r="F11046" s="33"/>
    </row>
    <row r="11047" spans="6:6">
      <c r="F11047" s="33"/>
    </row>
    <row r="11048" spans="6:6">
      <c r="F11048" s="33"/>
    </row>
    <row r="11049" spans="6:6">
      <c r="F11049" s="33"/>
    </row>
    <row r="11050" spans="6:6">
      <c r="F11050" s="33"/>
    </row>
    <row r="11051" spans="6:6">
      <c r="F11051" s="33"/>
    </row>
    <row r="11052" spans="6:6">
      <c r="F11052" s="33"/>
    </row>
    <row r="11053" spans="6:6">
      <c r="F11053" s="33"/>
    </row>
    <row r="11054" spans="6:6">
      <c r="F11054" s="33"/>
    </row>
    <row r="11055" spans="6:6">
      <c r="F11055" s="33"/>
    </row>
    <row r="11056" spans="6:6">
      <c r="F11056" s="33"/>
    </row>
    <row r="11057" spans="6:6">
      <c r="F11057" s="33"/>
    </row>
    <row r="11058" spans="6:6">
      <c r="F11058" s="33"/>
    </row>
    <row r="11059" spans="6:6">
      <c r="F11059" s="33"/>
    </row>
    <row r="11060" spans="6:6">
      <c r="F11060" s="33"/>
    </row>
    <row r="11061" spans="6:6">
      <c r="F11061" s="33"/>
    </row>
    <row r="11062" spans="6:6">
      <c r="F11062" s="33"/>
    </row>
    <row r="11063" spans="6:6">
      <c r="F11063" s="33"/>
    </row>
    <row r="11064" spans="6:6">
      <c r="F11064" s="33"/>
    </row>
    <row r="11065" spans="6:6">
      <c r="F11065" s="33"/>
    </row>
    <row r="11066" spans="6:6">
      <c r="F11066" s="33"/>
    </row>
    <row r="11067" spans="6:6">
      <c r="F11067" s="33"/>
    </row>
    <row r="11068" spans="6:6">
      <c r="F11068" s="33"/>
    </row>
    <row r="11069" spans="6:6">
      <c r="F11069" s="33"/>
    </row>
    <row r="11070" spans="6:6">
      <c r="F11070" s="33"/>
    </row>
    <row r="11071" spans="6:6">
      <c r="F11071" s="33"/>
    </row>
    <row r="11072" spans="6:6">
      <c r="F11072" s="33"/>
    </row>
    <row r="11073" spans="6:6">
      <c r="F11073" s="33"/>
    </row>
    <row r="11074" spans="6:6">
      <c r="F11074" s="33"/>
    </row>
    <row r="11075" spans="6:6">
      <c r="F11075" s="33"/>
    </row>
    <row r="11076" spans="6:6">
      <c r="F11076" s="33"/>
    </row>
    <row r="11077" spans="6:6">
      <c r="F11077" s="33"/>
    </row>
    <row r="11078" spans="6:6">
      <c r="F11078" s="33"/>
    </row>
    <row r="11079" spans="6:6">
      <c r="F11079" s="33"/>
    </row>
    <row r="11080" spans="6:6">
      <c r="F11080" s="33"/>
    </row>
    <row r="11081" spans="6:6">
      <c r="F11081" s="33"/>
    </row>
    <row r="11082" spans="6:6">
      <c r="F11082" s="33"/>
    </row>
    <row r="11083" spans="6:6">
      <c r="F11083" s="33"/>
    </row>
    <row r="11084" spans="6:6">
      <c r="F11084" s="33"/>
    </row>
    <row r="11085" spans="6:6">
      <c r="F11085" s="33"/>
    </row>
    <row r="11086" spans="6:6">
      <c r="F11086" s="33"/>
    </row>
    <row r="11087" spans="6:6">
      <c r="F11087" s="33"/>
    </row>
    <row r="11088" spans="6:6">
      <c r="F11088" s="33"/>
    </row>
    <row r="11089" spans="6:6">
      <c r="F11089" s="33"/>
    </row>
    <row r="11090" spans="6:6">
      <c r="F11090" s="33"/>
    </row>
    <row r="11091" spans="6:6">
      <c r="F11091" s="33"/>
    </row>
    <row r="11092" spans="6:6">
      <c r="F11092" s="33"/>
    </row>
    <row r="11093" spans="6:6">
      <c r="F11093" s="33"/>
    </row>
    <row r="11094" spans="6:6">
      <c r="F11094" s="33"/>
    </row>
    <row r="11095" spans="6:6">
      <c r="F11095" s="33"/>
    </row>
    <row r="11096" spans="6:6">
      <c r="F11096" s="33"/>
    </row>
    <row r="11097" spans="6:6">
      <c r="F11097" s="33"/>
    </row>
    <row r="11098" spans="6:6">
      <c r="F11098" s="33"/>
    </row>
    <row r="11099" spans="6:6">
      <c r="F11099" s="33"/>
    </row>
    <row r="11100" spans="6:6">
      <c r="F11100" s="33"/>
    </row>
    <row r="11101" spans="6:6">
      <c r="F11101" s="33"/>
    </row>
    <row r="11102" spans="6:6">
      <c r="F11102" s="33"/>
    </row>
    <row r="11103" spans="6:6">
      <c r="F11103" s="33"/>
    </row>
    <row r="11104" spans="6:6">
      <c r="F11104" s="33"/>
    </row>
    <row r="11105" spans="6:6">
      <c r="F11105" s="33"/>
    </row>
    <row r="11106" spans="6:6">
      <c r="F11106" s="33"/>
    </row>
    <row r="11107" spans="6:6">
      <c r="F11107" s="33"/>
    </row>
    <row r="11108" spans="6:6">
      <c r="F11108" s="33"/>
    </row>
    <row r="11109" spans="6:6">
      <c r="F11109" s="33"/>
    </row>
    <row r="11110" spans="6:6">
      <c r="F11110" s="33"/>
    </row>
    <row r="11111" spans="6:6">
      <c r="F11111" s="33"/>
    </row>
    <row r="11112" spans="6:6">
      <c r="F11112" s="33"/>
    </row>
    <row r="11113" spans="6:6">
      <c r="F11113" s="33"/>
    </row>
    <row r="11114" spans="6:6">
      <c r="F11114" s="33"/>
    </row>
    <row r="11115" spans="6:6">
      <c r="F11115" s="33"/>
    </row>
    <row r="11116" spans="6:6">
      <c r="F11116" s="33"/>
    </row>
    <row r="11117" spans="6:6">
      <c r="F11117" s="33"/>
    </row>
    <row r="11118" spans="6:6">
      <c r="F11118" s="33"/>
    </row>
    <row r="11119" spans="6:6">
      <c r="F11119" s="33"/>
    </row>
    <row r="11120" spans="6:6">
      <c r="F11120" s="33"/>
    </row>
    <row r="11121" spans="6:6">
      <c r="F11121" s="33"/>
    </row>
    <row r="11122" spans="6:6">
      <c r="F11122" s="33"/>
    </row>
    <row r="11123" spans="6:6">
      <c r="F11123" s="33"/>
    </row>
    <row r="11124" spans="6:6">
      <c r="F11124" s="33"/>
    </row>
    <row r="11125" spans="6:6">
      <c r="F11125" s="33"/>
    </row>
    <row r="11126" spans="6:6">
      <c r="F11126" s="33"/>
    </row>
    <row r="11127" spans="6:6">
      <c r="F11127" s="33"/>
    </row>
    <row r="11128" spans="6:6">
      <c r="F11128" s="33"/>
    </row>
    <row r="11129" spans="6:6">
      <c r="F11129" s="33"/>
    </row>
    <row r="11130" spans="6:6">
      <c r="F11130" s="33"/>
    </row>
    <row r="11131" spans="6:6">
      <c r="F11131" s="33"/>
    </row>
    <row r="11132" spans="6:6">
      <c r="F11132" s="33"/>
    </row>
    <row r="11133" spans="6:6">
      <c r="F11133" s="33"/>
    </row>
    <row r="11134" spans="6:6">
      <c r="F11134" s="33"/>
    </row>
    <row r="11135" spans="6:6">
      <c r="F11135" s="33"/>
    </row>
    <row r="11136" spans="6:6">
      <c r="F11136" s="33"/>
    </row>
    <row r="11137" spans="6:6">
      <c r="F11137" s="33"/>
    </row>
    <row r="11138" spans="6:6">
      <c r="F11138" s="33"/>
    </row>
    <row r="11139" spans="6:6">
      <c r="F11139" s="33"/>
    </row>
    <row r="11140" spans="6:6">
      <c r="F11140" s="33"/>
    </row>
    <row r="11141" spans="6:6">
      <c r="F11141" s="33"/>
    </row>
    <row r="11142" spans="6:6">
      <c r="F11142" s="33"/>
    </row>
    <row r="11143" spans="6:6">
      <c r="F11143" s="33"/>
    </row>
    <row r="11144" spans="6:6">
      <c r="F11144" s="33"/>
    </row>
    <row r="11145" spans="6:6">
      <c r="F11145" s="33"/>
    </row>
    <row r="11146" spans="6:6">
      <c r="F11146" s="33"/>
    </row>
    <row r="11147" spans="6:6">
      <c r="F11147" s="33"/>
    </row>
    <row r="11148" spans="6:6">
      <c r="F11148" s="33"/>
    </row>
    <row r="11149" spans="6:6">
      <c r="F11149" s="33"/>
    </row>
    <row r="11150" spans="6:6">
      <c r="F11150" s="33"/>
    </row>
    <row r="11151" spans="6:6">
      <c r="F11151" s="33"/>
    </row>
    <row r="11152" spans="6:6">
      <c r="F11152" s="33"/>
    </row>
    <row r="11153" spans="6:6">
      <c r="F11153" s="33"/>
    </row>
    <row r="11154" spans="6:6">
      <c r="F11154" s="33"/>
    </row>
    <row r="11155" spans="6:6">
      <c r="F11155" s="33"/>
    </row>
    <row r="11156" spans="6:6">
      <c r="F11156" s="33"/>
    </row>
    <row r="11157" spans="6:6">
      <c r="F11157" s="33"/>
    </row>
    <row r="11158" spans="6:6">
      <c r="F11158" s="33"/>
    </row>
    <row r="11159" spans="6:6">
      <c r="F11159" s="33"/>
    </row>
    <row r="11160" spans="6:6">
      <c r="F11160" s="33"/>
    </row>
    <row r="11161" spans="6:6">
      <c r="F11161" s="33"/>
    </row>
    <row r="11162" spans="6:6">
      <c r="F11162" s="33"/>
    </row>
    <row r="11163" spans="6:6">
      <c r="F11163" s="33"/>
    </row>
    <row r="11164" spans="6:6">
      <c r="F11164" s="33"/>
    </row>
    <row r="11165" spans="6:6">
      <c r="F11165" s="33"/>
    </row>
    <row r="11166" spans="6:6">
      <c r="F11166" s="33"/>
    </row>
    <row r="11167" spans="6:6">
      <c r="F11167" s="33"/>
    </row>
    <row r="11168" spans="6:6">
      <c r="F11168" s="33"/>
    </row>
    <row r="11169" spans="6:6">
      <c r="F11169" s="33"/>
    </row>
    <row r="11170" spans="6:6">
      <c r="F11170" s="33"/>
    </row>
    <row r="11171" spans="6:6">
      <c r="F11171" s="33"/>
    </row>
    <row r="11172" spans="6:6">
      <c r="F11172" s="33"/>
    </row>
    <row r="11173" spans="6:6">
      <c r="F11173" s="33"/>
    </row>
    <row r="11174" spans="6:6">
      <c r="F11174" s="33"/>
    </row>
    <row r="11175" spans="6:6">
      <c r="F11175" s="33"/>
    </row>
    <row r="11176" spans="6:6">
      <c r="F11176" s="33"/>
    </row>
    <row r="11177" spans="6:6">
      <c r="F11177" s="33"/>
    </row>
    <row r="11178" spans="6:6">
      <c r="F11178" s="33"/>
    </row>
    <row r="11179" spans="6:6">
      <c r="F11179" s="33"/>
    </row>
    <row r="11180" spans="6:6">
      <c r="F11180" s="33"/>
    </row>
    <row r="11181" spans="6:6">
      <c r="F11181" s="33"/>
    </row>
    <row r="11182" spans="6:6">
      <c r="F11182" s="33"/>
    </row>
    <row r="11183" spans="6:6">
      <c r="F11183" s="33"/>
    </row>
    <row r="11184" spans="6:6">
      <c r="F11184" s="33"/>
    </row>
    <row r="11185" spans="6:6">
      <c r="F11185" s="33"/>
    </row>
    <row r="11186" spans="6:6">
      <c r="F11186" s="33"/>
    </row>
    <row r="11187" spans="6:6">
      <c r="F11187" s="33"/>
    </row>
    <row r="11188" spans="6:6">
      <c r="F11188" s="33"/>
    </row>
    <row r="11189" spans="6:6">
      <c r="F11189" s="33"/>
    </row>
    <row r="11190" spans="6:6">
      <c r="F11190" s="33"/>
    </row>
    <row r="11191" spans="6:6">
      <c r="F11191" s="33"/>
    </row>
    <row r="11192" spans="6:6">
      <c r="F11192" s="33"/>
    </row>
    <row r="11193" spans="6:6">
      <c r="F11193" s="33"/>
    </row>
    <row r="11194" spans="6:6">
      <c r="F11194" s="33"/>
    </row>
    <row r="11195" spans="6:6">
      <c r="F11195" s="33"/>
    </row>
    <row r="11196" spans="6:6">
      <c r="F11196" s="33"/>
    </row>
    <row r="11197" spans="6:6">
      <c r="F11197" s="33"/>
    </row>
    <row r="11198" spans="6:6">
      <c r="F11198" s="33"/>
    </row>
    <row r="11199" spans="6:6">
      <c r="F11199" s="33"/>
    </row>
    <row r="11200" spans="6:6">
      <c r="F11200" s="33"/>
    </row>
    <row r="11201" spans="6:6">
      <c r="F11201" s="33"/>
    </row>
    <row r="11202" spans="6:6">
      <c r="F11202" s="33"/>
    </row>
    <row r="11203" spans="6:6">
      <c r="F11203" s="33"/>
    </row>
    <row r="11204" spans="6:6">
      <c r="F11204" s="33"/>
    </row>
    <row r="11205" spans="6:6">
      <c r="F11205" s="33"/>
    </row>
    <row r="11206" spans="6:6">
      <c r="F11206" s="33"/>
    </row>
    <row r="11207" spans="6:6">
      <c r="F11207" s="33"/>
    </row>
    <row r="11208" spans="6:6">
      <c r="F11208" s="33"/>
    </row>
    <row r="11209" spans="6:6">
      <c r="F11209" s="33"/>
    </row>
    <row r="11210" spans="6:6">
      <c r="F11210" s="33"/>
    </row>
    <row r="11211" spans="6:6">
      <c r="F11211" s="33"/>
    </row>
    <row r="11212" spans="6:6">
      <c r="F11212" s="33"/>
    </row>
    <row r="11213" spans="6:6">
      <c r="F11213" s="33"/>
    </row>
    <row r="11214" spans="6:6">
      <c r="F11214" s="33"/>
    </row>
    <row r="11215" spans="6:6">
      <c r="F11215" s="33"/>
    </row>
    <row r="11216" spans="6:6">
      <c r="F11216" s="33"/>
    </row>
    <row r="11217" spans="6:6">
      <c r="F11217" s="33"/>
    </row>
    <row r="11218" spans="6:6">
      <c r="F11218" s="33"/>
    </row>
    <row r="11219" spans="6:6">
      <c r="F11219" s="33"/>
    </row>
    <row r="11220" spans="6:6">
      <c r="F11220" s="33"/>
    </row>
    <row r="11221" spans="6:6">
      <c r="F11221" s="33"/>
    </row>
    <row r="11222" spans="6:6">
      <c r="F11222" s="33"/>
    </row>
    <row r="11223" spans="6:6">
      <c r="F11223" s="33"/>
    </row>
    <row r="11224" spans="6:6">
      <c r="F11224" s="33"/>
    </row>
    <row r="11225" spans="6:6">
      <c r="F11225" s="33"/>
    </row>
    <row r="11226" spans="6:6">
      <c r="F11226" s="33"/>
    </row>
    <row r="11227" spans="6:6">
      <c r="F11227" s="33"/>
    </row>
    <row r="11228" spans="6:6">
      <c r="F11228" s="33"/>
    </row>
    <row r="11229" spans="6:6">
      <c r="F11229" s="33"/>
    </row>
    <row r="11230" spans="6:6">
      <c r="F11230" s="33"/>
    </row>
    <row r="11231" spans="6:6">
      <c r="F11231" s="33"/>
    </row>
    <row r="11232" spans="6:6">
      <c r="F11232" s="33"/>
    </row>
    <row r="11233" spans="6:6">
      <c r="F11233" s="33"/>
    </row>
    <row r="11234" spans="6:6">
      <c r="F11234" s="33"/>
    </row>
    <row r="11235" spans="6:6">
      <c r="F11235" s="33"/>
    </row>
    <row r="11236" spans="6:6">
      <c r="F11236" s="33"/>
    </row>
    <row r="11237" spans="6:6">
      <c r="F11237" s="33"/>
    </row>
    <row r="11238" spans="6:6">
      <c r="F11238" s="33"/>
    </row>
    <row r="11239" spans="6:6">
      <c r="F11239" s="33"/>
    </row>
    <row r="11240" spans="6:6">
      <c r="F11240" s="33"/>
    </row>
    <row r="11241" spans="6:6">
      <c r="F11241" s="33"/>
    </row>
    <row r="11242" spans="6:6">
      <c r="F11242" s="33"/>
    </row>
    <row r="11243" spans="6:6">
      <c r="F11243" s="33"/>
    </row>
    <row r="11244" spans="6:6">
      <c r="F11244" s="33"/>
    </row>
    <row r="11245" spans="6:6">
      <c r="F11245" s="33"/>
    </row>
    <row r="11246" spans="6:6">
      <c r="F11246" s="33"/>
    </row>
    <row r="11247" spans="6:6">
      <c r="F11247" s="33"/>
    </row>
    <row r="11248" spans="6:6">
      <c r="F11248" s="33"/>
    </row>
    <row r="11249" spans="6:6">
      <c r="F11249" s="33"/>
    </row>
    <row r="11250" spans="6:6">
      <c r="F11250" s="33"/>
    </row>
    <row r="11251" spans="6:6">
      <c r="F11251" s="33"/>
    </row>
    <row r="11252" spans="6:6">
      <c r="F11252" s="33"/>
    </row>
    <row r="11253" spans="6:6">
      <c r="F11253" s="33"/>
    </row>
    <row r="11254" spans="6:6">
      <c r="F11254" s="33"/>
    </row>
    <row r="11255" spans="6:6">
      <c r="F11255" s="33"/>
    </row>
    <row r="11256" spans="6:6">
      <c r="F11256" s="33"/>
    </row>
    <row r="11257" spans="6:6">
      <c r="F11257" s="33"/>
    </row>
    <row r="11258" spans="6:6">
      <c r="F11258" s="33"/>
    </row>
    <row r="11259" spans="6:6">
      <c r="F11259" s="33"/>
    </row>
    <row r="11260" spans="6:6">
      <c r="F11260" s="33"/>
    </row>
    <row r="11261" spans="6:6">
      <c r="F11261" s="33"/>
    </row>
    <row r="11262" spans="6:6">
      <c r="F11262" s="33"/>
    </row>
    <row r="11263" spans="6:6">
      <c r="F11263" s="33"/>
    </row>
    <row r="11264" spans="6:6">
      <c r="F11264" s="33"/>
    </row>
    <row r="11265" spans="6:6">
      <c r="F11265" s="33"/>
    </row>
    <row r="11266" spans="6:6">
      <c r="F11266" s="33"/>
    </row>
    <row r="11267" spans="6:6">
      <c r="F11267" s="33"/>
    </row>
    <row r="11268" spans="6:6">
      <c r="F11268" s="33"/>
    </row>
    <row r="11269" spans="6:6">
      <c r="F11269" s="33"/>
    </row>
    <row r="11270" spans="6:6">
      <c r="F11270" s="33"/>
    </row>
    <row r="11271" spans="6:6">
      <c r="F11271" s="33"/>
    </row>
    <row r="11272" spans="6:6">
      <c r="F11272" s="33"/>
    </row>
    <row r="11273" spans="6:6">
      <c r="F11273" s="33"/>
    </row>
    <row r="11274" spans="6:6">
      <c r="F11274" s="33"/>
    </row>
    <row r="11275" spans="6:6">
      <c r="F11275" s="33"/>
    </row>
    <row r="11276" spans="6:6">
      <c r="F11276" s="33"/>
    </row>
    <row r="11277" spans="6:6">
      <c r="F11277" s="33"/>
    </row>
    <row r="11278" spans="6:6">
      <c r="F11278" s="33"/>
    </row>
    <row r="11279" spans="6:6">
      <c r="F11279" s="33"/>
    </row>
    <row r="11280" spans="6:6">
      <c r="F11280" s="33"/>
    </row>
    <row r="11281" spans="6:6">
      <c r="F11281" s="33"/>
    </row>
    <row r="11282" spans="6:6">
      <c r="F11282" s="33"/>
    </row>
    <row r="11283" spans="6:6">
      <c r="F11283" s="33"/>
    </row>
    <row r="11284" spans="6:6">
      <c r="F11284" s="33"/>
    </row>
    <row r="11285" spans="6:6">
      <c r="F11285" s="33"/>
    </row>
    <row r="11286" spans="6:6">
      <c r="F11286" s="33"/>
    </row>
    <row r="11287" spans="6:6">
      <c r="F11287" s="33"/>
    </row>
    <row r="11288" spans="6:6">
      <c r="F11288" s="33"/>
    </row>
    <row r="11289" spans="6:6">
      <c r="F11289" s="33"/>
    </row>
    <row r="11290" spans="6:6">
      <c r="F11290" s="33"/>
    </row>
    <row r="11291" spans="6:6">
      <c r="F11291" s="33"/>
    </row>
    <row r="11292" spans="6:6">
      <c r="F11292" s="33"/>
    </row>
    <row r="11293" spans="6:6">
      <c r="F11293" s="33"/>
    </row>
    <row r="11294" spans="6:6">
      <c r="F11294" s="33"/>
    </row>
    <row r="11295" spans="6:6">
      <c r="F11295" s="33"/>
    </row>
    <row r="11296" spans="6:6">
      <c r="F11296" s="33"/>
    </row>
    <row r="11297" spans="6:6">
      <c r="F11297" s="33"/>
    </row>
    <row r="11298" spans="6:6">
      <c r="F11298" s="33"/>
    </row>
    <row r="11299" spans="6:6">
      <c r="F11299" s="33"/>
    </row>
    <row r="11300" spans="6:6">
      <c r="F11300" s="33"/>
    </row>
    <row r="11301" spans="6:6">
      <c r="F11301" s="33"/>
    </row>
    <row r="11302" spans="6:6">
      <c r="F11302" s="33"/>
    </row>
    <row r="11303" spans="6:6">
      <c r="F11303" s="33"/>
    </row>
    <row r="11304" spans="6:6">
      <c r="F11304" s="33"/>
    </row>
    <row r="11305" spans="6:6">
      <c r="F11305" s="33"/>
    </row>
    <row r="11306" spans="6:6">
      <c r="F11306" s="33"/>
    </row>
    <row r="11307" spans="6:6">
      <c r="F11307" s="33"/>
    </row>
    <row r="11308" spans="6:6">
      <c r="F11308" s="33"/>
    </row>
    <row r="11309" spans="6:6">
      <c r="F11309" s="33"/>
    </row>
    <row r="11310" spans="6:6">
      <c r="F11310" s="33"/>
    </row>
    <row r="11311" spans="6:6">
      <c r="F11311" s="33"/>
    </row>
    <row r="11312" spans="6:6">
      <c r="F11312" s="33"/>
    </row>
    <row r="11313" spans="6:6">
      <c r="F11313" s="33"/>
    </row>
    <row r="11314" spans="6:6">
      <c r="F11314" s="33"/>
    </row>
    <row r="11315" spans="6:6">
      <c r="F11315" s="33"/>
    </row>
    <row r="11316" spans="6:6">
      <c r="F11316" s="33"/>
    </row>
    <row r="11317" spans="6:6">
      <c r="F11317" s="33"/>
    </row>
    <row r="11318" spans="6:6">
      <c r="F11318" s="33"/>
    </row>
    <row r="11319" spans="6:6">
      <c r="F11319" s="33"/>
    </row>
    <row r="11320" spans="6:6">
      <c r="F11320" s="33"/>
    </row>
    <row r="11321" spans="6:6">
      <c r="F11321" s="33"/>
    </row>
    <row r="11322" spans="6:6">
      <c r="F11322" s="33"/>
    </row>
    <row r="11323" spans="6:6">
      <c r="F11323" s="33"/>
    </row>
    <row r="11324" spans="6:6">
      <c r="F11324" s="33"/>
    </row>
    <row r="11325" spans="6:6">
      <c r="F11325" s="33"/>
    </row>
    <row r="11326" spans="6:6">
      <c r="F11326" s="33"/>
    </row>
    <row r="11327" spans="6:6">
      <c r="F11327" s="33"/>
    </row>
    <row r="11328" spans="6:6">
      <c r="F11328" s="33"/>
    </row>
    <row r="11329" spans="6:6">
      <c r="F11329" s="33"/>
    </row>
    <row r="11330" spans="6:6">
      <c r="F11330" s="33"/>
    </row>
    <row r="11331" spans="6:6">
      <c r="F11331" s="33"/>
    </row>
    <row r="11332" spans="6:6">
      <c r="F11332" s="33"/>
    </row>
    <row r="11333" spans="6:6">
      <c r="F11333" s="33"/>
    </row>
    <row r="11334" spans="6:6">
      <c r="F11334" s="33"/>
    </row>
    <row r="11335" spans="6:6">
      <c r="F11335" s="33"/>
    </row>
    <row r="11336" spans="6:6">
      <c r="F11336" s="33"/>
    </row>
    <row r="11337" spans="6:6">
      <c r="F11337" s="33"/>
    </row>
    <row r="11338" spans="6:6">
      <c r="F11338" s="33"/>
    </row>
    <row r="11339" spans="6:6">
      <c r="F11339" s="33"/>
    </row>
    <row r="11340" spans="6:6">
      <c r="F11340" s="33"/>
    </row>
    <row r="11341" spans="6:6">
      <c r="F11341" s="33"/>
    </row>
    <row r="11342" spans="6:6">
      <c r="F11342" s="33"/>
    </row>
    <row r="11343" spans="6:6">
      <c r="F11343" s="33"/>
    </row>
    <row r="11344" spans="6:6">
      <c r="F11344" s="33"/>
    </row>
    <row r="11345" spans="6:6">
      <c r="F11345" s="33"/>
    </row>
    <row r="11346" spans="6:6">
      <c r="F11346" s="33"/>
    </row>
    <row r="11347" spans="6:6">
      <c r="F11347" s="33"/>
    </row>
    <row r="11348" spans="6:6">
      <c r="F11348" s="33"/>
    </row>
    <row r="11349" spans="6:6">
      <c r="F11349" s="33"/>
    </row>
    <row r="11350" spans="6:6">
      <c r="F11350" s="33"/>
    </row>
    <row r="11351" spans="6:6">
      <c r="F11351" s="33"/>
    </row>
    <row r="11352" spans="6:6">
      <c r="F11352" s="33"/>
    </row>
    <row r="11353" spans="6:6">
      <c r="F11353" s="33"/>
    </row>
    <row r="11354" spans="6:6">
      <c r="F11354" s="33"/>
    </row>
    <row r="11355" spans="6:6">
      <c r="F11355" s="33"/>
    </row>
    <row r="11356" spans="6:6">
      <c r="F11356" s="33"/>
    </row>
    <row r="11357" spans="6:6">
      <c r="F11357" s="33"/>
    </row>
    <row r="11358" spans="6:6">
      <c r="F11358" s="33"/>
    </row>
    <row r="11359" spans="6:6">
      <c r="F11359" s="33"/>
    </row>
    <row r="11360" spans="6:6">
      <c r="F11360" s="33"/>
    </row>
    <row r="11361" spans="6:6">
      <c r="F11361" s="33"/>
    </row>
    <row r="11362" spans="6:6">
      <c r="F11362" s="33"/>
    </row>
    <row r="11363" spans="6:6">
      <c r="F11363" s="33"/>
    </row>
    <row r="11364" spans="6:6">
      <c r="F11364" s="33"/>
    </row>
    <row r="11365" spans="6:6">
      <c r="F11365" s="33"/>
    </row>
    <row r="11366" spans="6:6">
      <c r="F11366" s="33"/>
    </row>
    <row r="11367" spans="6:6">
      <c r="F11367" s="33"/>
    </row>
    <row r="11368" spans="6:6">
      <c r="F11368" s="33"/>
    </row>
    <row r="11369" spans="6:6">
      <c r="F11369" s="33"/>
    </row>
    <row r="11370" spans="6:6">
      <c r="F11370" s="33"/>
    </row>
    <row r="11371" spans="6:6">
      <c r="F11371" s="33"/>
    </row>
    <row r="11372" spans="6:6">
      <c r="F11372" s="33"/>
    </row>
    <row r="11373" spans="6:6">
      <c r="F11373" s="33"/>
    </row>
    <row r="11374" spans="6:6">
      <c r="F11374" s="33"/>
    </row>
    <row r="11375" spans="6:6">
      <c r="F11375" s="33"/>
    </row>
    <row r="11376" spans="6:6">
      <c r="F11376" s="33"/>
    </row>
    <row r="11377" spans="6:6">
      <c r="F11377" s="33"/>
    </row>
    <row r="11378" spans="6:6">
      <c r="F11378" s="33"/>
    </row>
    <row r="11379" spans="6:6">
      <c r="F11379" s="33"/>
    </row>
    <row r="11380" spans="6:6">
      <c r="F11380" s="33"/>
    </row>
    <row r="11381" spans="6:6">
      <c r="F11381" s="33"/>
    </row>
    <row r="11382" spans="6:6">
      <c r="F11382" s="33"/>
    </row>
    <row r="11383" spans="6:6">
      <c r="F11383" s="33"/>
    </row>
    <row r="11384" spans="6:6">
      <c r="F11384" s="33"/>
    </row>
    <row r="11385" spans="6:6">
      <c r="F11385" s="33"/>
    </row>
    <row r="11386" spans="6:6">
      <c r="F11386" s="33"/>
    </row>
    <row r="11387" spans="6:6">
      <c r="F11387" s="33"/>
    </row>
    <row r="11388" spans="6:6">
      <c r="F11388" s="33"/>
    </row>
    <row r="11389" spans="6:6">
      <c r="F11389" s="33"/>
    </row>
    <row r="11390" spans="6:6">
      <c r="F11390" s="33"/>
    </row>
    <row r="11391" spans="6:6">
      <c r="F11391" s="33"/>
    </row>
    <row r="11392" spans="6:6">
      <c r="F11392" s="33"/>
    </row>
    <row r="11393" spans="6:6">
      <c r="F11393" s="33"/>
    </row>
    <row r="11394" spans="6:6">
      <c r="F11394" s="33"/>
    </row>
    <row r="11395" spans="6:6">
      <c r="F11395" s="33"/>
    </row>
    <row r="11396" spans="6:6">
      <c r="F11396" s="33"/>
    </row>
    <row r="11397" spans="6:6">
      <c r="F11397" s="33"/>
    </row>
    <row r="11398" spans="6:6">
      <c r="F11398" s="33"/>
    </row>
    <row r="11399" spans="6:6">
      <c r="F11399" s="33"/>
    </row>
    <row r="11400" spans="6:6">
      <c r="F11400" s="33"/>
    </row>
    <row r="11401" spans="6:6">
      <c r="F11401" s="33"/>
    </row>
    <row r="11402" spans="6:6">
      <c r="F11402" s="33"/>
    </row>
    <row r="11403" spans="6:6">
      <c r="F11403" s="33"/>
    </row>
    <row r="11404" spans="6:6">
      <c r="F11404" s="33"/>
    </row>
    <row r="11405" spans="6:6">
      <c r="F11405" s="33"/>
    </row>
    <row r="11406" spans="6:6">
      <c r="F11406" s="33"/>
    </row>
    <row r="11407" spans="6:6">
      <c r="F11407" s="33"/>
    </row>
    <row r="11408" spans="6:6">
      <c r="F11408" s="33"/>
    </row>
    <row r="11409" spans="6:6">
      <c r="F11409" s="33"/>
    </row>
    <row r="11410" spans="6:6">
      <c r="F11410" s="33"/>
    </row>
    <row r="11411" spans="6:6">
      <c r="F11411" s="33"/>
    </row>
    <row r="11412" spans="6:6">
      <c r="F11412" s="33"/>
    </row>
    <row r="11413" spans="6:6">
      <c r="F11413" s="33"/>
    </row>
    <row r="11414" spans="6:6">
      <c r="F11414" s="33"/>
    </row>
    <row r="11415" spans="6:6">
      <c r="F11415" s="33"/>
    </row>
    <row r="11416" spans="6:6">
      <c r="F11416" s="33"/>
    </row>
    <row r="11417" spans="6:6">
      <c r="F11417" s="33"/>
    </row>
    <row r="11418" spans="6:6">
      <c r="F11418" s="33"/>
    </row>
    <row r="11419" spans="6:6">
      <c r="F11419" s="33"/>
    </row>
    <row r="11420" spans="6:6">
      <c r="F11420" s="33"/>
    </row>
    <row r="11421" spans="6:6">
      <c r="F11421" s="33"/>
    </row>
    <row r="11422" spans="6:6">
      <c r="F11422" s="33"/>
    </row>
    <row r="11423" spans="6:6">
      <c r="F11423" s="33"/>
    </row>
    <row r="11424" spans="6:6">
      <c r="F11424" s="33"/>
    </row>
    <row r="11425" spans="6:6">
      <c r="F11425" s="33"/>
    </row>
    <row r="11426" spans="6:6">
      <c r="F11426" s="33"/>
    </row>
    <row r="11427" spans="6:6">
      <c r="F11427" s="33"/>
    </row>
    <row r="11428" spans="6:6">
      <c r="F11428" s="33"/>
    </row>
    <row r="11429" spans="6:6">
      <c r="F11429" s="33"/>
    </row>
    <row r="11430" spans="6:6">
      <c r="F11430" s="33"/>
    </row>
    <row r="11431" spans="6:6">
      <c r="F11431" s="33"/>
    </row>
    <row r="11432" spans="6:6">
      <c r="F11432" s="33"/>
    </row>
    <row r="11433" spans="6:6">
      <c r="F11433" s="33"/>
    </row>
    <row r="11434" spans="6:6">
      <c r="F11434" s="33"/>
    </row>
    <row r="11435" spans="6:6">
      <c r="F11435" s="33"/>
    </row>
    <row r="11436" spans="6:6">
      <c r="F11436" s="33"/>
    </row>
    <row r="11437" spans="6:6">
      <c r="F11437" s="33"/>
    </row>
    <row r="11438" spans="6:6">
      <c r="F11438" s="33"/>
    </row>
    <row r="11439" spans="6:6">
      <c r="F11439" s="33"/>
    </row>
    <row r="11440" spans="6:6">
      <c r="F11440" s="33"/>
    </row>
    <row r="11441" spans="6:6">
      <c r="F11441" s="33"/>
    </row>
    <row r="11442" spans="6:6">
      <c r="F11442" s="33"/>
    </row>
    <row r="11443" spans="6:6">
      <c r="F11443" s="33"/>
    </row>
    <row r="11444" spans="6:6">
      <c r="F11444" s="33"/>
    </row>
    <row r="11445" spans="6:6">
      <c r="F11445" s="33"/>
    </row>
    <row r="11446" spans="6:6">
      <c r="F11446" s="33"/>
    </row>
    <row r="11447" spans="6:6">
      <c r="F11447" s="33"/>
    </row>
    <row r="11448" spans="6:6">
      <c r="F11448" s="33"/>
    </row>
    <row r="11449" spans="6:6">
      <c r="F11449" s="33"/>
    </row>
    <row r="11450" spans="6:6">
      <c r="F11450" s="33"/>
    </row>
    <row r="11451" spans="6:6">
      <c r="F11451" s="33"/>
    </row>
    <row r="11452" spans="6:6">
      <c r="F11452" s="33"/>
    </row>
    <row r="11453" spans="6:6">
      <c r="F11453" s="33"/>
    </row>
    <row r="11454" spans="6:6">
      <c r="F11454" s="33"/>
    </row>
    <row r="11455" spans="6:6">
      <c r="F11455" s="33"/>
    </row>
    <row r="11456" spans="6:6">
      <c r="F11456" s="33"/>
    </row>
    <row r="11457" spans="6:6">
      <c r="F11457" s="33"/>
    </row>
    <row r="11458" spans="6:6">
      <c r="F11458" s="33"/>
    </row>
    <row r="11459" spans="6:6">
      <c r="F11459" s="33"/>
    </row>
    <row r="11460" spans="6:6">
      <c r="F11460" s="33"/>
    </row>
    <row r="11461" spans="6:6">
      <c r="F11461" s="33"/>
    </row>
    <row r="11462" spans="6:6">
      <c r="F11462" s="33"/>
    </row>
    <row r="11463" spans="6:6">
      <c r="F11463" s="33"/>
    </row>
    <row r="11464" spans="6:6">
      <c r="F11464" s="33"/>
    </row>
    <row r="11465" spans="6:6">
      <c r="F11465" s="33"/>
    </row>
    <row r="11466" spans="6:6">
      <c r="F11466" s="33"/>
    </row>
    <row r="11467" spans="6:6">
      <c r="F11467" s="33"/>
    </row>
    <row r="11468" spans="6:6">
      <c r="F11468" s="33"/>
    </row>
    <row r="11469" spans="6:6">
      <c r="F11469" s="33"/>
    </row>
    <row r="11470" spans="6:6">
      <c r="F11470" s="33"/>
    </row>
    <row r="11471" spans="6:6">
      <c r="F11471" s="33"/>
    </row>
    <row r="11472" spans="6:6">
      <c r="F11472" s="33"/>
    </row>
    <row r="11473" spans="6:6">
      <c r="F11473" s="33"/>
    </row>
    <row r="11474" spans="6:6">
      <c r="F11474" s="33"/>
    </row>
    <row r="11475" spans="6:6">
      <c r="F11475" s="33"/>
    </row>
    <row r="11476" spans="6:6">
      <c r="F11476" s="33"/>
    </row>
    <row r="11477" spans="6:6">
      <c r="F11477" s="33"/>
    </row>
    <row r="11478" spans="6:6">
      <c r="F11478" s="33"/>
    </row>
    <row r="11479" spans="6:6">
      <c r="F11479" s="33"/>
    </row>
    <row r="11480" spans="6:6">
      <c r="F11480" s="33"/>
    </row>
    <row r="11481" spans="6:6">
      <c r="F11481" s="33"/>
    </row>
    <row r="11482" spans="6:6">
      <c r="F11482" s="33"/>
    </row>
    <row r="11483" spans="6:6">
      <c r="F11483" s="33"/>
    </row>
    <row r="11484" spans="6:6">
      <c r="F11484" s="33"/>
    </row>
    <row r="11485" spans="6:6">
      <c r="F11485" s="33"/>
    </row>
    <row r="11486" spans="6:6">
      <c r="F11486" s="33"/>
    </row>
    <row r="11487" spans="6:6">
      <c r="F11487" s="33"/>
    </row>
    <row r="11488" spans="6:6">
      <c r="F11488" s="33"/>
    </row>
    <row r="11489" spans="6:6">
      <c r="F11489" s="33"/>
    </row>
    <row r="11490" spans="6:6">
      <c r="F11490" s="33"/>
    </row>
    <row r="11491" spans="6:6">
      <c r="F11491" s="33"/>
    </row>
    <row r="11492" spans="6:6">
      <c r="F11492" s="33"/>
    </row>
    <row r="11493" spans="6:6">
      <c r="F11493" s="33"/>
    </row>
    <row r="11494" spans="6:6">
      <c r="F11494" s="33"/>
    </row>
    <row r="11495" spans="6:6">
      <c r="F11495" s="33"/>
    </row>
    <row r="11496" spans="6:6">
      <c r="F11496" s="33"/>
    </row>
    <row r="11497" spans="6:6">
      <c r="F11497" s="33"/>
    </row>
    <row r="11498" spans="6:6">
      <c r="F11498" s="33"/>
    </row>
    <row r="11499" spans="6:6">
      <c r="F11499" s="33"/>
    </row>
    <row r="11500" spans="6:6">
      <c r="F11500" s="33"/>
    </row>
    <row r="11501" spans="6:6">
      <c r="F11501" s="33"/>
    </row>
    <row r="11502" spans="6:6">
      <c r="F11502" s="33"/>
    </row>
    <row r="11503" spans="6:6">
      <c r="F11503" s="33"/>
    </row>
    <row r="11504" spans="6:6">
      <c r="F11504" s="33"/>
    </row>
    <row r="11505" spans="6:6">
      <c r="F11505" s="33"/>
    </row>
    <row r="11506" spans="6:6">
      <c r="F11506" s="33"/>
    </row>
    <row r="11507" spans="6:6">
      <c r="F11507" s="33"/>
    </row>
    <row r="11508" spans="6:6">
      <c r="F11508" s="33"/>
    </row>
    <row r="11509" spans="6:6">
      <c r="F11509" s="33"/>
    </row>
    <row r="11510" spans="6:6">
      <c r="F11510" s="33"/>
    </row>
    <row r="11511" spans="6:6">
      <c r="F11511" s="33"/>
    </row>
    <row r="11512" spans="6:6">
      <c r="F11512" s="33"/>
    </row>
    <row r="11513" spans="6:6">
      <c r="F11513" s="33"/>
    </row>
    <row r="11514" spans="6:6">
      <c r="F11514" s="33"/>
    </row>
    <row r="11515" spans="6:6">
      <c r="F11515" s="33"/>
    </row>
    <row r="11516" spans="6:6">
      <c r="F11516" s="33"/>
    </row>
    <row r="11517" spans="6:6">
      <c r="F11517" s="33"/>
    </row>
    <row r="11518" spans="6:6">
      <c r="F11518" s="33"/>
    </row>
    <row r="11519" spans="6:6">
      <c r="F11519" s="33"/>
    </row>
    <row r="11520" spans="6:6">
      <c r="F11520" s="33"/>
    </row>
    <row r="11521" spans="6:6">
      <c r="F11521" s="33"/>
    </row>
    <row r="11522" spans="6:6">
      <c r="F11522" s="33"/>
    </row>
    <row r="11523" spans="6:6">
      <c r="F11523" s="33"/>
    </row>
    <row r="11524" spans="6:6">
      <c r="F11524" s="33"/>
    </row>
    <row r="11525" spans="6:6">
      <c r="F11525" s="33"/>
    </row>
    <row r="11526" spans="6:6">
      <c r="F11526" s="33"/>
    </row>
    <row r="11527" spans="6:6">
      <c r="F11527" s="33"/>
    </row>
    <row r="11528" spans="6:6">
      <c r="F11528" s="33"/>
    </row>
    <row r="11529" spans="6:6">
      <c r="F11529" s="33"/>
    </row>
    <row r="11530" spans="6:6">
      <c r="F11530" s="33"/>
    </row>
    <row r="11531" spans="6:6">
      <c r="F11531" s="33"/>
    </row>
    <row r="11532" spans="6:6">
      <c r="F11532" s="33"/>
    </row>
    <row r="11533" spans="6:6">
      <c r="F11533" s="33"/>
    </row>
    <row r="11534" spans="6:6">
      <c r="F11534" s="33"/>
    </row>
    <row r="11535" spans="6:6">
      <c r="F11535" s="33"/>
    </row>
    <row r="11536" spans="6:6">
      <c r="F11536" s="33"/>
    </row>
    <row r="11537" spans="6:6">
      <c r="F11537" s="33"/>
    </row>
    <row r="11538" spans="6:6">
      <c r="F11538" s="33"/>
    </row>
    <row r="11539" spans="6:6">
      <c r="F11539" s="33"/>
    </row>
    <row r="11540" spans="6:6">
      <c r="F11540" s="33"/>
    </row>
    <row r="11541" spans="6:6">
      <c r="F11541" s="33"/>
    </row>
    <row r="11542" spans="6:6">
      <c r="F11542" s="33"/>
    </row>
    <row r="11543" spans="6:6">
      <c r="F11543" s="33"/>
    </row>
    <row r="11544" spans="6:6">
      <c r="F11544" s="33"/>
    </row>
    <row r="11545" spans="6:6">
      <c r="F11545" s="33"/>
    </row>
    <row r="11546" spans="6:6">
      <c r="F11546" s="33"/>
    </row>
    <row r="11547" spans="6:6">
      <c r="F11547" s="33"/>
    </row>
    <row r="11548" spans="6:6">
      <c r="F11548" s="33"/>
    </row>
    <row r="11549" spans="6:6">
      <c r="F11549" s="33"/>
    </row>
    <row r="11550" spans="6:6">
      <c r="F11550" s="33"/>
    </row>
    <row r="11551" spans="6:6">
      <c r="F11551" s="33"/>
    </row>
    <row r="11552" spans="6:6">
      <c r="F11552" s="33"/>
    </row>
    <row r="11553" spans="6:6">
      <c r="F11553" s="33"/>
    </row>
    <row r="11554" spans="6:6">
      <c r="F11554" s="33"/>
    </row>
    <row r="11555" spans="6:6">
      <c r="F11555" s="33"/>
    </row>
    <row r="11556" spans="6:6">
      <c r="F11556" s="33"/>
    </row>
    <row r="11557" spans="6:6">
      <c r="F11557" s="33"/>
    </row>
    <row r="11558" spans="6:6">
      <c r="F11558" s="33"/>
    </row>
    <row r="11559" spans="6:6">
      <c r="F11559" s="33"/>
    </row>
    <row r="11560" spans="6:6">
      <c r="F11560" s="33"/>
    </row>
    <row r="11561" spans="6:6">
      <c r="F11561" s="33"/>
    </row>
    <row r="11562" spans="6:6">
      <c r="F11562" s="33"/>
    </row>
    <row r="11563" spans="6:6">
      <c r="F11563" s="33"/>
    </row>
    <row r="11564" spans="6:6">
      <c r="F11564" s="33"/>
    </row>
    <row r="11565" spans="6:6">
      <c r="F11565" s="33"/>
    </row>
    <row r="11566" spans="6:6">
      <c r="F11566" s="33"/>
    </row>
    <row r="11567" spans="6:6">
      <c r="F11567" s="33"/>
    </row>
    <row r="11568" spans="6:6">
      <c r="F11568" s="33"/>
    </row>
    <row r="11569" spans="6:6">
      <c r="F11569" s="33"/>
    </row>
    <row r="11570" spans="6:6">
      <c r="F11570" s="33"/>
    </row>
    <row r="11571" spans="6:6">
      <c r="F11571" s="33"/>
    </row>
    <row r="11572" spans="6:6">
      <c r="F11572" s="33"/>
    </row>
    <row r="11573" spans="6:6">
      <c r="F11573" s="33"/>
    </row>
    <row r="11574" spans="6:6">
      <c r="F11574" s="33"/>
    </row>
    <row r="11575" spans="6:6">
      <c r="F11575" s="33"/>
    </row>
    <row r="11576" spans="6:6">
      <c r="F11576" s="33"/>
    </row>
    <row r="11577" spans="6:6">
      <c r="F11577" s="33"/>
    </row>
    <row r="11578" spans="6:6">
      <c r="F11578" s="33"/>
    </row>
    <row r="11579" spans="6:6">
      <c r="F11579" s="33"/>
    </row>
    <row r="11580" spans="6:6">
      <c r="F11580" s="33"/>
    </row>
    <row r="11581" spans="6:6">
      <c r="F11581" s="33"/>
    </row>
    <row r="11582" spans="6:6">
      <c r="F11582" s="33"/>
    </row>
    <row r="11583" spans="6:6">
      <c r="F11583" s="33"/>
    </row>
    <row r="11584" spans="6:6">
      <c r="F11584" s="33"/>
    </row>
    <row r="11585" spans="6:6">
      <c r="F11585" s="33"/>
    </row>
    <row r="11586" spans="6:6">
      <c r="F11586" s="33"/>
    </row>
    <row r="11587" spans="6:6">
      <c r="F11587" s="33"/>
    </row>
    <row r="11588" spans="6:6">
      <c r="F11588" s="33"/>
    </row>
    <row r="11589" spans="6:6">
      <c r="F11589" s="33"/>
    </row>
    <row r="11590" spans="6:6">
      <c r="F11590" s="33"/>
    </row>
    <row r="11591" spans="6:6">
      <c r="F11591" s="33"/>
    </row>
    <row r="11592" spans="6:6">
      <c r="F11592" s="33"/>
    </row>
    <row r="11593" spans="6:6">
      <c r="F11593" s="33"/>
    </row>
    <row r="11594" spans="6:6">
      <c r="F11594" s="33"/>
    </row>
    <row r="11595" spans="6:6">
      <c r="F11595" s="33"/>
    </row>
    <row r="11596" spans="6:6">
      <c r="F11596" s="33"/>
    </row>
    <row r="11597" spans="6:6">
      <c r="F11597" s="33"/>
    </row>
    <row r="11598" spans="6:6">
      <c r="F11598" s="33"/>
    </row>
    <row r="11599" spans="6:6">
      <c r="F11599" s="33"/>
    </row>
    <row r="11600" spans="6:6">
      <c r="F11600" s="33"/>
    </row>
    <row r="11601" spans="6:6">
      <c r="F11601" s="33"/>
    </row>
    <row r="11602" spans="6:6">
      <c r="F11602" s="33"/>
    </row>
    <row r="11603" spans="6:6">
      <c r="F11603" s="33"/>
    </row>
    <row r="11604" spans="6:6">
      <c r="F11604" s="33"/>
    </row>
    <row r="11605" spans="6:6">
      <c r="F11605" s="33"/>
    </row>
    <row r="11606" spans="6:6">
      <c r="F11606" s="33"/>
    </row>
    <row r="11607" spans="6:6">
      <c r="F11607" s="33"/>
    </row>
    <row r="11608" spans="6:6">
      <c r="F11608" s="33"/>
    </row>
    <row r="11609" spans="6:6">
      <c r="F11609" s="33"/>
    </row>
    <row r="11610" spans="6:6">
      <c r="F11610" s="33"/>
    </row>
    <row r="11611" spans="6:6">
      <c r="F11611" s="33"/>
    </row>
    <row r="11612" spans="6:6">
      <c r="F11612" s="33"/>
    </row>
    <row r="11613" spans="6:6">
      <c r="F11613" s="33"/>
    </row>
    <row r="11614" spans="6:6">
      <c r="F11614" s="33"/>
    </row>
    <row r="11615" spans="6:6">
      <c r="F11615" s="33"/>
    </row>
    <row r="11616" spans="6:6">
      <c r="F11616" s="33"/>
    </row>
    <row r="11617" spans="6:6">
      <c r="F11617" s="33"/>
    </row>
    <row r="11618" spans="6:6">
      <c r="F11618" s="33"/>
    </row>
    <row r="11619" spans="6:6">
      <c r="F11619" s="33"/>
    </row>
    <row r="11620" spans="6:6">
      <c r="F11620" s="33"/>
    </row>
    <row r="11621" spans="6:6">
      <c r="F11621" s="33"/>
    </row>
    <row r="11622" spans="6:6">
      <c r="F11622" s="33"/>
    </row>
    <row r="11623" spans="6:6">
      <c r="F11623" s="33"/>
    </row>
    <row r="11624" spans="6:6">
      <c r="F11624" s="33"/>
    </row>
    <row r="11625" spans="6:6">
      <c r="F11625" s="33"/>
    </row>
    <row r="11626" spans="6:6">
      <c r="F11626" s="33"/>
    </row>
    <row r="11627" spans="6:6">
      <c r="F11627" s="33"/>
    </row>
    <row r="11628" spans="6:6">
      <c r="F11628" s="33"/>
    </row>
    <row r="11629" spans="6:6">
      <c r="F11629" s="33"/>
    </row>
    <row r="11630" spans="6:6">
      <c r="F11630" s="33"/>
    </row>
    <row r="11631" spans="6:6">
      <c r="F11631" s="33"/>
    </row>
    <row r="11632" spans="6:6">
      <c r="F11632" s="33"/>
    </row>
    <row r="11633" spans="6:6">
      <c r="F11633" s="33"/>
    </row>
    <row r="11634" spans="6:6">
      <c r="F11634" s="33"/>
    </row>
    <row r="11635" spans="6:6">
      <c r="F11635" s="33"/>
    </row>
    <row r="11636" spans="6:6">
      <c r="F11636" s="33"/>
    </row>
    <row r="11637" spans="6:6">
      <c r="F11637" s="33"/>
    </row>
    <row r="11638" spans="6:6">
      <c r="F11638" s="33"/>
    </row>
    <row r="11639" spans="6:6">
      <c r="F11639" s="33"/>
    </row>
    <row r="11640" spans="6:6">
      <c r="F11640" s="33"/>
    </row>
    <row r="11641" spans="6:6">
      <c r="F11641" s="33"/>
    </row>
    <row r="11642" spans="6:6">
      <c r="F11642" s="33"/>
    </row>
    <row r="11643" spans="6:6">
      <c r="F11643" s="33"/>
    </row>
    <row r="11644" spans="6:6">
      <c r="F11644" s="33"/>
    </row>
    <row r="11645" spans="6:6">
      <c r="F11645" s="33"/>
    </row>
    <row r="11646" spans="6:6">
      <c r="F11646" s="33"/>
    </row>
    <row r="11647" spans="6:6">
      <c r="F11647" s="33"/>
    </row>
    <row r="11648" spans="6:6">
      <c r="F11648" s="33"/>
    </row>
    <row r="11649" spans="6:6">
      <c r="F11649" s="33"/>
    </row>
    <row r="11650" spans="6:6">
      <c r="F11650" s="33"/>
    </row>
    <row r="11651" spans="6:6">
      <c r="F11651" s="33"/>
    </row>
    <row r="11652" spans="6:6">
      <c r="F11652" s="33"/>
    </row>
    <row r="11653" spans="6:6">
      <c r="F11653" s="33"/>
    </row>
    <row r="11654" spans="6:6">
      <c r="F11654" s="33"/>
    </row>
    <row r="11655" spans="6:6">
      <c r="F11655" s="33"/>
    </row>
    <row r="11656" spans="6:6">
      <c r="F11656" s="33"/>
    </row>
    <row r="11657" spans="6:6">
      <c r="F11657" s="33"/>
    </row>
    <row r="11658" spans="6:6">
      <c r="F11658" s="33"/>
    </row>
    <row r="11659" spans="6:6">
      <c r="F11659" s="33"/>
    </row>
    <row r="11660" spans="6:6">
      <c r="F11660" s="33"/>
    </row>
    <row r="11661" spans="6:6">
      <c r="F11661" s="33"/>
    </row>
    <row r="11662" spans="6:6">
      <c r="F11662" s="33"/>
    </row>
    <row r="11663" spans="6:6">
      <c r="F11663" s="33"/>
    </row>
    <row r="11664" spans="6:6">
      <c r="F11664" s="33"/>
    </row>
    <row r="11665" spans="6:6">
      <c r="F11665" s="33"/>
    </row>
    <row r="11666" spans="6:6">
      <c r="F11666" s="33"/>
    </row>
    <row r="11667" spans="6:6">
      <c r="F11667" s="33"/>
    </row>
    <row r="11668" spans="6:6">
      <c r="F11668" s="33"/>
    </row>
    <row r="11669" spans="6:6">
      <c r="F11669" s="33"/>
    </row>
    <row r="11670" spans="6:6">
      <c r="F11670" s="33"/>
    </row>
    <row r="11671" spans="6:6">
      <c r="F11671" s="33"/>
    </row>
    <row r="11672" spans="6:6">
      <c r="F11672" s="33"/>
    </row>
    <row r="11673" spans="6:6">
      <c r="F11673" s="33"/>
    </row>
    <row r="11674" spans="6:6">
      <c r="F11674" s="33"/>
    </row>
    <row r="11675" spans="6:6">
      <c r="F11675" s="33"/>
    </row>
    <row r="11676" spans="6:6">
      <c r="F11676" s="33"/>
    </row>
    <row r="11677" spans="6:6">
      <c r="F11677" s="33"/>
    </row>
    <row r="11678" spans="6:6">
      <c r="F11678" s="33"/>
    </row>
    <row r="11679" spans="6:6">
      <c r="F11679" s="33"/>
    </row>
    <row r="11680" spans="6:6">
      <c r="F11680" s="33"/>
    </row>
    <row r="11681" spans="6:6">
      <c r="F11681" s="33"/>
    </row>
    <row r="11682" spans="6:6">
      <c r="F11682" s="33"/>
    </row>
    <row r="11683" spans="6:6">
      <c r="F11683" s="33"/>
    </row>
    <row r="11684" spans="6:6">
      <c r="F11684" s="33"/>
    </row>
    <row r="11685" spans="6:6">
      <c r="F11685" s="33"/>
    </row>
    <row r="11686" spans="6:6">
      <c r="F11686" s="33"/>
    </row>
    <row r="11687" spans="6:6">
      <c r="F11687" s="33"/>
    </row>
    <row r="11688" spans="6:6">
      <c r="F11688" s="33"/>
    </row>
    <row r="11689" spans="6:6">
      <c r="F11689" s="33"/>
    </row>
    <row r="11690" spans="6:6">
      <c r="F11690" s="33"/>
    </row>
    <row r="11691" spans="6:6">
      <c r="F11691" s="33"/>
    </row>
    <row r="11692" spans="6:6">
      <c r="F11692" s="33"/>
    </row>
    <row r="11693" spans="6:6">
      <c r="F11693" s="33"/>
    </row>
    <row r="11694" spans="6:6">
      <c r="F11694" s="33"/>
    </row>
    <row r="11695" spans="6:6">
      <c r="F11695" s="33"/>
    </row>
    <row r="11696" spans="6:6">
      <c r="F11696" s="33"/>
    </row>
    <row r="11697" spans="6:6">
      <c r="F11697" s="33"/>
    </row>
    <row r="11698" spans="6:6">
      <c r="F11698" s="33"/>
    </row>
    <row r="11699" spans="6:6">
      <c r="F11699" s="33"/>
    </row>
    <row r="11700" spans="6:6">
      <c r="F11700" s="33"/>
    </row>
    <row r="11701" spans="6:6">
      <c r="F11701" s="33"/>
    </row>
    <row r="11702" spans="6:6">
      <c r="F11702" s="33"/>
    </row>
    <row r="11703" spans="6:6">
      <c r="F11703" s="33"/>
    </row>
    <row r="11704" spans="6:6">
      <c r="F11704" s="33"/>
    </row>
    <row r="11705" spans="6:6">
      <c r="F11705" s="33"/>
    </row>
    <row r="11706" spans="6:6">
      <c r="F11706" s="33"/>
    </row>
    <row r="11707" spans="6:6">
      <c r="F11707" s="33"/>
    </row>
    <row r="11708" spans="6:6">
      <c r="F11708" s="33"/>
    </row>
    <row r="11709" spans="6:6">
      <c r="F11709" s="33"/>
    </row>
    <row r="11710" spans="6:6">
      <c r="F11710" s="33"/>
    </row>
    <row r="11711" spans="6:6">
      <c r="F11711" s="33"/>
    </row>
    <row r="11712" spans="6:6">
      <c r="F11712" s="33"/>
    </row>
    <row r="11713" spans="6:6">
      <c r="F11713" s="33"/>
    </row>
    <row r="11714" spans="6:6">
      <c r="F11714" s="33"/>
    </row>
    <row r="11715" spans="6:6">
      <c r="F11715" s="33"/>
    </row>
    <row r="11716" spans="6:6">
      <c r="F11716" s="33"/>
    </row>
    <row r="11717" spans="6:6">
      <c r="F11717" s="33"/>
    </row>
    <row r="11718" spans="6:6">
      <c r="F11718" s="33"/>
    </row>
    <row r="11719" spans="6:6">
      <c r="F11719" s="33"/>
    </row>
    <row r="11720" spans="6:6">
      <c r="F11720" s="33"/>
    </row>
    <row r="11721" spans="6:6">
      <c r="F11721" s="33"/>
    </row>
    <row r="11722" spans="6:6">
      <c r="F11722" s="33"/>
    </row>
    <row r="11723" spans="6:6">
      <c r="F11723" s="33"/>
    </row>
    <row r="11724" spans="6:6">
      <c r="F11724" s="33"/>
    </row>
    <row r="11725" spans="6:6">
      <c r="F11725" s="33"/>
    </row>
    <row r="11726" spans="6:6">
      <c r="F11726" s="33"/>
    </row>
    <row r="11727" spans="6:6">
      <c r="F11727" s="33"/>
    </row>
    <row r="11728" spans="6:6">
      <c r="F11728" s="33"/>
    </row>
    <row r="11729" spans="6:6">
      <c r="F11729" s="33"/>
    </row>
    <row r="11730" spans="6:6">
      <c r="F11730" s="33"/>
    </row>
    <row r="11731" spans="6:6">
      <c r="F11731" s="33"/>
    </row>
    <row r="11732" spans="6:6">
      <c r="F11732" s="33"/>
    </row>
    <row r="11733" spans="6:6">
      <c r="F11733" s="33"/>
    </row>
    <row r="11734" spans="6:6">
      <c r="F11734" s="33"/>
    </row>
    <row r="11735" spans="6:6">
      <c r="F11735" s="33"/>
    </row>
    <row r="11736" spans="6:6">
      <c r="F11736" s="33"/>
    </row>
    <row r="11737" spans="6:6">
      <c r="F11737" s="33"/>
    </row>
    <row r="11738" spans="6:6">
      <c r="F11738" s="33"/>
    </row>
    <row r="11739" spans="6:6">
      <c r="F11739" s="33"/>
    </row>
    <row r="11740" spans="6:6">
      <c r="F11740" s="33"/>
    </row>
    <row r="11741" spans="6:6">
      <c r="F11741" s="33"/>
    </row>
    <row r="11742" spans="6:6">
      <c r="F11742" s="33"/>
    </row>
    <row r="11743" spans="6:6">
      <c r="F11743" s="33"/>
    </row>
    <row r="11744" spans="6:6">
      <c r="F11744" s="33"/>
    </row>
    <row r="11745" spans="6:6">
      <c r="F11745" s="33"/>
    </row>
    <row r="11746" spans="6:6">
      <c r="F11746" s="33"/>
    </row>
    <row r="11747" spans="6:6">
      <c r="F11747" s="33"/>
    </row>
    <row r="11748" spans="6:6">
      <c r="F11748" s="33"/>
    </row>
    <row r="11749" spans="6:6">
      <c r="F11749" s="33"/>
    </row>
    <row r="11750" spans="6:6">
      <c r="F11750" s="33"/>
    </row>
    <row r="11751" spans="6:6">
      <c r="F11751" s="33"/>
    </row>
    <row r="11752" spans="6:6">
      <c r="F11752" s="33"/>
    </row>
    <row r="11753" spans="6:6">
      <c r="F11753" s="33"/>
    </row>
    <row r="11754" spans="6:6">
      <c r="F11754" s="33"/>
    </row>
    <row r="11755" spans="6:6">
      <c r="F11755" s="33"/>
    </row>
    <row r="11756" spans="6:6">
      <c r="F11756" s="33"/>
    </row>
    <row r="11757" spans="6:6">
      <c r="F11757" s="33"/>
    </row>
    <row r="11758" spans="6:6">
      <c r="F11758" s="33"/>
    </row>
    <row r="11759" spans="6:6">
      <c r="F11759" s="33"/>
    </row>
    <row r="11760" spans="6:6">
      <c r="F11760" s="33"/>
    </row>
    <row r="11761" spans="6:6">
      <c r="F11761" s="33"/>
    </row>
    <row r="11762" spans="6:6">
      <c r="F11762" s="33"/>
    </row>
    <row r="11763" spans="6:6">
      <c r="F11763" s="33"/>
    </row>
    <row r="11764" spans="6:6">
      <c r="F11764" s="33"/>
    </row>
    <row r="11765" spans="6:6">
      <c r="F11765" s="33"/>
    </row>
    <row r="11766" spans="6:6">
      <c r="F11766" s="33"/>
    </row>
    <row r="11767" spans="6:6">
      <c r="F11767" s="33"/>
    </row>
    <row r="11768" spans="6:6">
      <c r="F11768" s="33"/>
    </row>
    <row r="11769" spans="6:6">
      <c r="F11769" s="33"/>
    </row>
    <row r="11770" spans="6:6">
      <c r="F11770" s="33"/>
    </row>
    <row r="11771" spans="6:6">
      <c r="F11771" s="33"/>
    </row>
    <row r="11772" spans="6:6">
      <c r="F11772" s="33"/>
    </row>
    <row r="11773" spans="6:6">
      <c r="F11773" s="33"/>
    </row>
    <row r="11774" spans="6:6">
      <c r="F11774" s="33"/>
    </row>
    <row r="11775" spans="6:6">
      <c r="F11775" s="33"/>
    </row>
    <row r="11776" spans="6:6">
      <c r="F11776" s="33"/>
    </row>
    <row r="11777" spans="6:6">
      <c r="F11777" s="33"/>
    </row>
    <row r="11778" spans="6:6">
      <c r="F11778" s="33"/>
    </row>
    <row r="11779" spans="6:6">
      <c r="F11779" s="33"/>
    </row>
    <row r="11780" spans="6:6">
      <c r="F11780" s="33"/>
    </row>
    <row r="11781" spans="6:6">
      <c r="F11781" s="33"/>
    </row>
    <row r="11782" spans="6:6">
      <c r="F11782" s="33"/>
    </row>
    <row r="11783" spans="6:6">
      <c r="F11783" s="33"/>
    </row>
    <row r="11784" spans="6:6">
      <c r="F11784" s="33"/>
    </row>
    <row r="11785" spans="6:6">
      <c r="F11785" s="33"/>
    </row>
    <row r="11786" spans="6:6">
      <c r="F11786" s="33"/>
    </row>
    <row r="11787" spans="6:6">
      <c r="F11787" s="33"/>
    </row>
    <row r="11788" spans="6:6">
      <c r="F11788" s="33"/>
    </row>
    <row r="11789" spans="6:6">
      <c r="F11789" s="33"/>
    </row>
    <row r="11790" spans="6:6">
      <c r="F11790" s="33"/>
    </row>
    <row r="11791" spans="6:6">
      <c r="F11791" s="33"/>
    </row>
    <row r="11792" spans="6:6">
      <c r="F11792" s="33"/>
    </row>
    <row r="11793" spans="6:6">
      <c r="F11793" s="33"/>
    </row>
    <row r="11794" spans="6:6">
      <c r="F11794" s="33"/>
    </row>
    <row r="11795" spans="6:6">
      <c r="F11795" s="33"/>
    </row>
    <row r="11796" spans="6:6">
      <c r="F11796" s="33"/>
    </row>
    <row r="11797" spans="6:6">
      <c r="F11797" s="33"/>
    </row>
    <row r="11798" spans="6:6">
      <c r="F11798" s="33"/>
    </row>
    <row r="11799" spans="6:6">
      <c r="F11799" s="33"/>
    </row>
    <row r="11800" spans="6:6">
      <c r="F11800" s="33"/>
    </row>
    <row r="11801" spans="6:6">
      <c r="F11801" s="33"/>
    </row>
    <row r="11802" spans="6:6">
      <c r="F11802" s="33"/>
    </row>
    <row r="11803" spans="6:6">
      <c r="F11803" s="33"/>
    </row>
    <row r="11804" spans="6:6">
      <c r="F11804" s="33"/>
    </row>
    <row r="11805" spans="6:6">
      <c r="F11805" s="33"/>
    </row>
    <row r="11806" spans="6:6">
      <c r="F11806" s="33"/>
    </row>
    <row r="11807" spans="6:6">
      <c r="F11807" s="33"/>
    </row>
    <row r="11808" spans="6:6">
      <c r="F11808" s="33"/>
    </row>
    <row r="11809" spans="6:6">
      <c r="F11809" s="33"/>
    </row>
    <row r="11810" spans="6:6">
      <c r="F11810" s="33"/>
    </row>
    <row r="11811" spans="6:6">
      <c r="F11811" s="33"/>
    </row>
    <row r="11812" spans="6:6">
      <c r="F11812" s="33"/>
    </row>
    <row r="11813" spans="6:6">
      <c r="F11813" s="33"/>
    </row>
    <row r="11814" spans="6:6">
      <c r="F11814" s="33"/>
    </row>
    <row r="11815" spans="6:6">
      <c r="F11815" s="33"/>
    </row>
    <row r="11816" spans="6:6">
      <c r="F11816" s="33"/>
    </row>
    <row r="11817" spans="6:6">
      <c r="F11817" s="33"/>
    </row>
    <row r="11818" spans="6:6">
      <c r="F11818" s="33"/>
    </row>
    <row r="11819" spans="6:6">
      <c r="F11819" s="33"/>
    </row>
    <row r="11820" spans="6:6">
      <c r="F11820" s="33"/>
    </row>
    <row r="11821" spans="6:6">
      <c r="F11821" s="33"/>
    </row>
    <row r="11822" spans="6:6">
      <c r="F11822" s="33"/>
    </row>
    <row r="11823" spans="6:6">
      <c r="F11823" s="33"/>
    </row>
    <row r="11824" spans="6:6">
      <c r="F11824" s="33"/>
    </row>
    <row r="11825" spans="6:6">
      <c r="F11825" s="33"/>
    </row>
    <row r="11826" spans="6:6">
      <c r="F11826" s="33"/>
    </row>
    <row r="11827" spans="6:6">
      <c r="F11827" s="33"/>
    </row>
    <row r="11828" spans="6:6">
      <c r="F11828" s="33"/>
    </row>
    <row r="11829" spans="6:6">
      <c r="F11829" s="33"/>
    </row>
    <row r="11830" spans="6:6">
      <c r="F11830" s="33"/>
    </row>
    <row r="11831" spans="6:6">
      <c r="F11831" s="33"/>
    </row>
    <row r="11832" spans="6:6">
      <c r="F11832" s="33"/>
    </row>
    <row r="11833" spans="6:6">
      <c r="F11833" s="33"/>
    </row>
    <row r="11834" spans="6:6">
      <c r="F11834" s="33"/>
    </row>
    <row r="11835" spans="6:6">
      <c r="F11835" s="33"/>
    </row>
    <row r="11836" spans="6:6">
      <c r="F11836" s="33"/>
    </row>
    <row r="11837" spans="6:6">
      <c r="F11837" s="33"/>
    </row>
    <row r="11838" spans="6:6">
      <c r="F11838" s="33"/>
    </row>
    <row r="11839" spans="6:6">
      <c r="F11839" s="33"/>
    </row>
    <row r="11840" spans="6:6">
      <c r="F11840" s="33"/>
    </row>
    <row r="11841" spans="6:6">
      <c r="F11841" s="33"/>
    </row>
    <row r="11842" spans="6:6">
      <c r="F11842" s="33"/>
    </row>
    <row r="11843" spans="6:6">
      <c r="F11843" s="33"/>
    </row>
    <row r="11844" spans="6:6">
      <c r="F11844" s="33"/>
    </row>
    <row r="11845" spans="6:6">
      <c r="F11845" s="33"/>
    </row>
    <row r="11846" spans="6:6">
      <c r="F11846" s="33"/>
    </row>
    <row r="11847" spans="6:6">
      <c r="F11847" s="33"/>
    </row>
    <row r="11848" spans="6:6">
      <c r="F11848" s="33"/>
    </row>
    <row r="11849" spans="6:6">
      <c r="F11849" s="33"/>
    </row>
    <row r="11850" spans="6:6">
      <c r="F11850" s="33"/>
    </row>
    <row r="11851" spans="6:6">
      <c r="F11851" s="33"/>
    </row>
    <row r="11852" spans="6:6">
      <c r="F11852" s="33"/>
    </row>
    <row r="11853" spans="6:6">
      <c r="F11853" s="33"/>
    </row>
    <row r="11854" spans="6:6">
      <c r="F11854" s="33"/>
    </row>
    <row r="11855" spans="6:6">
      <c r="F11855" s="33"/>
    </row>
    <row r="11856" spans="6:6">
      <c r="F11856" s="33"/>
    </row>
    <row r="11857" spans="6:6">
      <c r="F11857" s="33"/>
    </row>
    <row r="11858" spans="6:6">
      <c r="F11858" s="33"/>
    </row>
    <row r="11859" spans="6:6">
      <c r="F11859" s="33"/>
    </row>
    <row r="11860" spans="6:6">
      <c r="F11860" s="33"/>
    </row>
    <row r="11861" spans="6:6">
      <c r="F11861" s="33"/>
    </row>
    <row r="11862" spans="6:6">
      <c r="F11862" s="33"/>
    </row>
    <row r="11863" spans="6:6">
      <c r="F11863" s="33"/>
    </row>
    <row r="11864" spans="6:6">
      <c r="F11864" s="33"/>
    </row>
    <row r="11865" spans="6:6">
      <c r="F11865" s="33"/>
    </row>
    <row r="11866" spans="6:6">
      <c r="F11866" s="33"/>
    </row>
    <row r="11867" spans="6:6">
      <c r="F11867" s="33"/>
    </row>
    <row r="11868" spans="6:6">
      <c r="F11868" s="33"/>
    </row>
    <row r="11869" spans="6:6">
      <c r="F11869" s="33"/>
    </row>
    <row r="11870" spans="6:6">
      <c r="F11870" s="33"/>
    </row>
    <row r="11871" spans="6:6">
      <c r="F11871" s="33"/>
    </row>
    <row r="11872" spans="6:6">
      <c r="F11872" s="33"/>
    </row>
    <row r="11873" spans="6:6">
      <c r="F11873" s="33"/>
    </row>
    <row r="11874" spans="6:6">
      <c r="F11874" s="33"/>
    </row>
    <row r="11875" spans="6:6">
      <c r="F11875" s="33"/>
    </row>
    <row r="11876" spans="6:6">
      <c r="F11876" s="33"/>
    </row>
    <row r="11877" spans="6:6">
      <c r="F11877" s="33"/>
    </row>
    <row r="11878" spans="6:6">
      <c r="F11878" s="33"/>
    </row>
    <row r="11879" spans="6:6">
      <c r="F11879" s="33"/>
    </row>
    <row r="11880" spans="6:6">
      <c r="F11880" s="33"/>
    </row>
    <row r="11881" spans="6:6">
      <c r="F11881" s="33"/>
    </row>
    <row r="11882" spans="6:6">
      <c r="F11882" s="33"/>
    </row>
    <row r="11883" spans="6:6">
      <c r="F11883" s="33"/>
    </row>
    <row r="11884" spans="6:6">
      <c r="F11884" s="33"/>
    </row>
    <row r="11885" spans="6:6">
      <c r="F11885" s="33"/>
    </row>
    <row r="11886" spans="6:6">
      <c r="F11886" s="33"/>
    </row>
    <row r="11887" spans="6:6">
      <c r="F11887" s="33"/>
    </row>
    <row r="11888" spans="6:6">
      <c r="F11888" s="33"/>
    </row>
    <row r="11889" spans="6:6">
      <c r="F11889" s="33"/>
    </row>
    <row r="11890" spans="6:6">
      <c r="F11890" s="33"/>
    </row>
    <row r="11891" spans="6:6">
      <c r="F11891" s="33"/>
    </row>
    <row r="11892" spans="6:6">
      <c r="F11892" s="33"/>
    </row>
    <row r="11893" spans="6:6">
      <c r="F11893" s="33"/>
    </row>
    <row r="11894" spans="6:6">
      <c r="F11894" s="33"/>
    </row>
    <row r="11895" spans="6:6">
      <c r="F11895" s="33"/>
    </row>
    <row r="11896" spans="6:6">
      <c r="F11896" s="33"/>
    </row>
    <row r="11897" spans="6:6">
      <c r="F11897" s="33"/>
    </row>
    <row r="11898" spans="6:6">
      <c r="F11898" s="33"/>
    </row>
    <row r="11899" spans="6:6">
      <c r="F11899" s="33"/>
    </row>
    <row r="11900" spans="6:6">
      <c r="F11900" s="33"/>
    </row>
    <row r="11901" spans="6:6">
      <c r="F11901" s="33"/>
    </row>
    <row r="11902" spans="6:6">
      <c r="F11902" s="33"/>
    </row>
    <row r="11903" spans="6:6">
      <c r="F11903" s="33"/>
    </row>
    <row r="11904" spans="6:6">
      <c r="F11904" s="33"/>
    </row>
    <row r="11905" spans="6:6">
      <c r="F11905" s="33"/>
    </row>
    <row r="11906" spans="6:6">
      <c r="F11906" s="33"/>
    </row>
    <row r="11907" spans="6:6">
      <c r="F11907" s="33"/>
    </row>
    <row r="11908" spans="6:6">
      <c r="F11908" s="33"/>
    </row>
    <row r="11909" spans="6:6">
      <c r="F11909" s="33"/>
    </row>
    <row r="11910" spans="6:6">
      <c r="F11910" s="33"/>
    </row>
    <row r="11911" spans="6:6">
      <c r="F11911" s="33"/>
    </row>
    <row r="11912" spans="6:6">
      <c r="F11912" s="33"/>
    </row>
    <row r="11913" spans="6:6">
      <c r="F11913" s="33"/>
    </row>
    <row r="11914" spans="6:6">
      <c r="F11914" s="33"/>
    </row>
    <row r="11915" spans="6:6">
      <c r="F11915" s="33"/>
    </row>
    <row r="11916" spans="6:6">
      <c r="F11916" s="33"/>
    </row>
    <row r="11917" spans="6:6">
      <c r="F11917" s="33"/>
    </row>
    <row r="11918" spans="6:6">
      <c r="F11918" s="33"/>
    </row>
    <row r="11919" spans="6:6">
      <c r="F11919" s="33"/>
    </row>
    <row r="11920" spans="6:6">
      <c r="F11920" s="33"/>
    </row>
    <row r="11921" spans="6:6">
      <c r="F11921" s="33"/>
    </row>
    <row r="11922" spans="6:6">
      <c r="F11922" s="33"/>
    </row>
    <row r="11923" spans="6:6">
      <c r="F11923" s="33"/>
    </row>
    <row r="11924" spans="6:6">
      <c r="F11924" s="33"/>
    </row>
    <row r="11925" spans="6:6">
      <c r="F11925" s="33"/>
    </row>
    <row r="11926" spans="6:6">
      <c r="F11926" s="33"/>
    </row>
    <row r="11927" spans="6:6">
      <c r="F11927" s="33"/>
    </row>
    <row r="11928" spans="6:6">
      <c r="F11928" s="33"/>
    </row>
    <row r="11929" spans="6:6">
      <c r="F11929" s="33"/>
    </row>
    <row r="11930" spans="6:6">
      <c r="F11930" s="33"/>
    </row>
    <row r="11931" spans="6:6">
      <c r="F11931" s="33"/>
    </row>
    <row r="11932" spans="6:6">
      <c r="F11932" s="33"/>
    </row>
    <row r="11933" spans="6:6">
      <c r="F11933" s="33"/>
    </row>
    <row r="11934" spans="6:6">
      <c r="F11934" s="33"/>
    </row>
    <row r="11935" spans="6:6">
      <c r="F11935" s="33"/>
    </row>
    <row r="11936" spans="6:6">
      <c r="F11936" s="33"/>
    </row>
    <row r="11937" spans="6:6">
      <c r="F11937" s="33"/>
    </row>
    <row r="11938" spans="6:6">
      <c r="F11938" s="33"/>
    </row>
    <row r="11939" spans="6:6">
      <c r="F11939" s="33"/>
    </row>
    <row r="11940" spans="6:6">
      <c r="F11940" s="33"/>
    </row>
    <row r="11941" spans="6:6">
      <c r="F11941" s="33"/>
    </row>
    <row r="11942" spans="6:6">
      <c r="F11942" s="33"/>
    </row>
    <row r="11943" spans="6:6">
      <c r="F11943" s="33"/>
    </row>
    <row r="11944" spans="6:6">
      <c r="F11944" s="33"/>
    </row>
    <row r="11945" spans="6:6">
      <c r="F11945" s="33"/>
    </row>
    <row r="11946" spans="6:6">
      <c r="F11946" s="33"/>
    </row>
    <row r="11947" spans="6:6">
      <c r="F11947" s="33"/>
    </row>
    <row r="11948" spans="6:6">
      <c r="F11948" s="33"/>
    </row>
    <row r="11949" spans="6:6">
      <c r="F11949" s="33"/>
    </row>
    <row r="11950" spans="6:6">
      <c r="F11950" s="33"/>
    </row>
    <row r="11951" spans="6:6">
      <c r="F11951" s="33"/>
    </row>
    <row r="11952" spans="6:6">
      <c r="F11952" s="33"/>
    </row>
    <row r="11953" spans="6:6">
      <c r="F11953" s="33"/>
    </row>
    <row r="11954" spans="6:6">
      <c r="F11954" s="33"/>
    </row>
    <row r="11955" spans="6:6">
      <c r="F11955" s="33"/>
    </row>
    <row r="11956" spans="6:6">
      <c r="F11956" s="33"/>
    </row>
    <row r="11957" spans="6:6">
      <c r="F11957" s="33"/>
    </row>
    <row r="11958" spans="6:6">
      <c r="F11958" s="33"/>
    </row>
    <row r="11959" spans="6:6">
      <c r="F11959" s="33"/>
    </row>
    <row r="11960" spans="6:6">
      <c r="F11960" s="33"/>
    </row>
    <row r="11961" spans="6:6">
      <c r="F11961" s="33"/>
    </row>
    <row r="11962" spans="6:6">
      <c r="F11962" s="33"/>
    </row>
    <row r="11963" spans="6:6">
      <c r="F11963" s="33"/>
    </row>
    <row r="11964" spans="6:6">
      <c r="F11964" s="33"/>
    </row>
    <row r="11965" spans="6:6">
      <c r="F11965" s="33"/>
    </row>
    <row r="11966" spans="6:6">
      <c r="F11966" s="33"/>
    </row>
    <row r="11967" spans="6:6">
      <c r="F11967" s="33"/>
    </row>
    <row r="11968" spans="6:6">
      <c r="F11968" s="33"/>
    </row>
    <row r="11969" spans="6:6">
      <c r="F11969" s="33"/>
    </row>
    <row r="11970" spans="6:6">
      <c r="F11970" s="33"/>
    </row>
    <row r="11971" spans="6:6">
      <c r="F11971" s="33"/>
    </row>
    <row r="11972" spans="6:6">
      <c r="F11972" s="33"/>
    </row>
    <row r="11973" spans="6:6">
      <c r="F11973" s="33"/>
    </row>
    <row r="11974" spans="6:6">
      <c r="F11974" s="33"/>
    </row>
    <row r="11975" spans="6:6">
      <c r="F11975" s="33"/>
    </row>
    <row r="11976" spans="6:6">
      <c r="F11976" s="33"/>
    </row>
    <row r="11977" spans="6:6">
      <c r="F11977" s="33"/>
    </row>
    <row r="11978" spans="6:6">
      <c r="F11978" s="33"/>
    </row>
    <row r="11979" spans="6:6">
      <c r="F11979" s="33"/>
    </row>
    <row r="11980" spans="6:6">
      <c r="F11980" s="33"/>
    </row>
    <row r="11981" spans="6:6">
      <c r="F11981" s="33"/>
    </row>
    <row r="11982" spans="6:6">
      <c r="F11982" s="33"/>
    </row>
    <row r="11983" spans="6:6">
      <c r="F11983" s="33"/>
    </row>
    <row r="11984" spans="6:6">
      <c r="F11984" s="33"/>
    </row>
    <row r="11985" spans="6:6">
      <c r="F11985" s="33"/>
    </row>
    <row r="11986" spans="6:6">
      <c r="F11986" s="33"/>
    </row>
    <row r="11987" spans="6:6">
      <c r="F11987" s="33"/>
    </row>
    <row r="11988" spans="6:6">
      <c r="F11988" s="33"/>
    </row>
    <row r="11989" spans="6:6">
      <c r="F11989" s="33"/>
    </row>
    <row r="11990" spans="6:6">
      <c r="F11990" s="33"/>
    </row>
    <row r="11991" spans="6:6">
      <c r="F11991" s="33"/>
    </row>
    <row r="11992" spans="6:6">
      <c r="F11992" s="33"/>
    </row>
    <row r="11993" spans="6:6">
      <c r="F11993" s="33"/>
    </row>
    <row r="11994" spans="6:6">
      <c r="F11994" s="33"/>
    </row>
    <row r="11995" spans="6:6">
      <c r="F11995" s="33"/>
    </row>
    <row r="11996" spans="6:6">
      <c r="F11996" s="33"/>
    </row>
    <row r="11997" spans="6:6">
      <c r="F11997" s="33"/>
    </row>
    <row r="11998" spans="6:6">
      <c r="F11998" s="33"/>
    </row>
    <row r="11999" spans="6:6">
      <c r="F11999" s="33"/>
    </row>
    <row r="12000" spans="6:6">
      <c r="F12000" s="33"/>
    </row>
    <row r="12001" spans="6:6">
      <c r="F12001" s="33"/>
    </row>
    <row r="12002" spans="6:6">
      <c r="F12002" s="33"/>
    </row>
    <row r="12003" spans="6:6">
      <c r="F12003" s="33"/>
    </row>
    <row r="12004" spans="6:6">
      <c r="F12004" s="33"/>
    </row>
    <row r="12005" spans="6:6">
      <c r="F12005" s="33"/>
    </row>
    <row r="12006" spans="6:6">
      <c r="F12006" s="33"/>
    </row>
    <row r="12007" spans="6:6">
      <c r="F12007" s="33"/>
    </row>
    <row r="12008" spans="6:6">
      <c r="F12008" s="33"/>
    </row>
    <row r="12009" spans="6:6">
      <c r="F12009" s="33"/>
    </row>
    <row r="12010" spans="6:6">
      <c r="F12010" s="33"/>
    </row>
    <row r="12011" spans="6:6">
      <c r="F12011" s="33"/>
    </row>
    <row r="12012" spans="6:6">
      <c r="F12012" s="33"/>
    </row>
    <row r="12013" spans="6:6">
      <c r="F12013" s="33"/>
    </row>
    <row r="12014" spans="6:6">
      <c r="F12014" s="33"/>
    </row>
    <row r="12015" spans="6:6">
      <c r="F12015" s="33"/>
    </row>
    <row r="12016" spans="6:6">
      <c r="F12016" s="33"/>
    </row>
    <row r="12017" spans="6:6">
      <c r="F12017" s="33"/>
    </row>
    <row r="12018" spans="6:6">
      <c r="F12018" s="33"/>
    </row>
    <row r="12019" spans="6:6">
      <c r="F12019" s="33"/>
    </row>
    <row r="12020" spans="6:6">
      <c r="F12020" s="33"/>
    </row>
    <row r="12021" spans="6:6">
      <c r="F12021" s="33"/>
    </row>
    <row r="12022" spans="6:6">
      <c r="F12022" s="33"/>
    </row>
    <row r="12023" spans="6:6">
      <c r="F12023" s="33"/>
    </row>
    <row r="12024" spans="6:6">
      <c r="F12024" s="33"/>
    </row>
    <row r="12025" spans="6:6">
      <c r="F12025" s="33"/>
    </row>
    <row r="12026" spans="6:6">
      <c r="F12026" s="33"/>
    </row>
    <row r="12027" spans="6:6">
      <c r="F12027" s="33"/>
    </row>
    <row r="12028" spans="6:6">
      <c r="F12028" s="33"/>
    </row>
    <row r="12029" spans="6:6">
      <c r="F12029" s="33"/>
    </row>
    <row r="12030" spans="6:6">
      <c r="F12030" s="33"/>
    </row>
    <row r="12031" spans="6:6">
      <c r="F12031" s="33"/>
    </row>
    <row r="12032" spans="6:6">
      <c r="F12032" s="33"/>
    </row>
    <row r="12033" spans="6:6">
      <c r="F12033" s="33"/>
    </row>
    <row r="12034" spans="6:6">
      <c r="F12034" s="33"/>
    </row>
    <row r="12035" spans="6:6">
      <c r="F12035" s="33"/>
    </row>
    <row r="12036" spans="6:6">
      <c r="F12036" s="33"/>
    </row>
    <row r="12037" spans="6:6">
      <c r="F12037" s="33"/>
    </row>
    <row r="12038" spans="6:6">
      <c r="F12038" s="33"/>
    </row>
    <row r="12039" spans="6:6">
      <c r="F12039" s="33"/>
    </row>
    <row r="12040" spans="6:6">
      <c r="F12040" s="33"/>
    </row>
    <row r="12041" spans="6:6">
      <c r="F12041" s="33"/>
    </row>
    <row r="12042" spans="6:6">
      <c r="F12042" s="33"/>
    </row>
    <row r="12043" spans="6:6">
      <c r="F12043" s="33"/>
    </row>
    <row r="12044" spans="6:6">
      <c r="F12044" s="33"/>
    </row>
    <row r="12045" spans="6:6">
      <c r="F12045" s="33"/>
    </row>
    <row r="12046" spans="6:6">
      <c r="F12046" s="33"/>
    </row>
    <row r="12047" spans="6:6">
      <c r="F12047" s="33"/>
    </row>
    <row r="12048" spans="6:6">
      <c r="F12048" s="33"/>
    </row>
    <row r="12049" spans="6:6">
      <c r="F12049" s="33"/>
    </row>
    <row r="12050" spans="6:6">
      <c r="F12050" s="33"/>
    </row>
    <row r="12051" spans="6:6">
      <c r="F12051" s="33"/>
    </row>
    <row r="12052" spans="6:6">
      <c r="F12052" s="33"/>
    </row>
    <row r="12053" spans="6:6">
      <c r="F12053" s="33"/>
    </row>
    <row r="12054" spans="6:6">
      <c r="F12054" s="33"/>
    </row>
    <row r="12055" spans="6:6">
      <c r="F12055" s="33"/>
    </row>
    <row r="12056" spans="6:6">
      <c r="F12056" s="33"/>
    </row>
    <row r="12057" spans="6:6">
      <c r="F12057" s="33"/>
    </row>
    <row r="12058" spans="6:6">
      <c r="F12058" s="33"/>
    </row>
    <row r="12059" spans="6:6">
      <c r="F12059" s="33"/>
    </row>
    <row r="12060" spans="6:6">
      <c r="F12060" s="33"/>
    </row>
    <row r="12061" spans="6:6">
      <c r="F12061" s="33"/>
    </row>
    <row r="12062" spans="6:6">
      <c r="F12062" s="33"/>
    </row>
    <row r="12063" spans="6:6">
      <c r="F12063" s="33"/>
    </row>
    <row r="12064" spans="6:6">
      <c r="F12064" s="33"/>
    </row>
    <row r="12065" spans="6:6">
      <c r="F12065" s="33"/>
    </row>
    <row r="12066" spans="6:6">
      <c r="F12066" s="33"/>
    </row>
    <row r="12067" spans="6:6">
      <c r="F12067" s="33"/>
    </row>
    <row r="12068" spans="6:6">
      <c r="F12068" s="33"/>
    </row>
    <row r="12069" spans="6:6">
      <c r="F12069" s="33"/>
    </row>
    <row r="12070" spans="6:6">
      <c r="F12070" s="33"/>
    </row>
    <row r="12071" spans="6:6">
      <c r="F12071" s="33"/>
    </row>
    <row r="12072" spans="6:6">
      <c r="F12072" s="33"/>
    </row>
    <row r="12073" spans="6:6">
      <c r="F12073" s="33"/>
    </row>
    <row r="12074" spans="6:6">
      <c r="F12074" s="33"/>
    </row>
    <row r="12075" spans="6:6">
      <c r="F12075" s="33"/>
    </row>
    <row r="12076" spans="6:6">
      <c r="F12076" s="33"/>
    </row>
    <row r="12077" spans="6:6">
      <c r="F12077" s="33"/>
    </row>
    <row r="12078" spans="6:6">
      <c r="F12078" s="33"/>
    </row>
    <row r="12079" spans="6:6">
      <c r="F12079" s="33"/>
    </row>
    <row r="12080" spans="6:6">
      <c r="F12080" s="33"/>
    </row>
    <row r="12081" spans="6:6">
      <c r="F12081" s="33"/>
    </row>
    <row r="12082" spans="6:6">
      <c r="F12082" s="33"/>
    </row>
    <row r="12083" spans="6:6">
      <c r="F12083" s="33"/>
    </row>
    <row r="12084" spans="6:6">
      <c r="F12084" s="33"/>
    </row>
    <row r="12085" spans="6:6">
      <c r="F12085" s="33"/>
    </row>
    <row r="12086" spans="6:6">
      <c r="F12086" s="33"/>
    </row>
    <row r="12087" spans="6:6">
      <c r="F12087" s="33"/>
    </row>
    <row r="12088" spans="6:6">
      <c r="F12088" s="33"/>
    </row>
    <row r="12089" spans="6:6">
      <c r="F12089" s="33"/>
    </row>
    <row r="12090" spans="6:6">
      <c r="F12090" s="33"/>
    </row>
    <row r="12091" spans="6:6">
      <c r="F12091" s="33"/>
    </row>
    <row r="12092" spans="6:6">
      <c r="F12092" s="33"/>
    </row>
    <row r="12093" spans="6:6">
      <c r="F12093" s="33"/>
    </row>
    <row r="12094" spans="6:6">
      <c r="F12094" s="33"/>
    </row>
    <row r="12095" spans="6:6">
      <c r="F12095" s="33"/>
    </row>
    <row r="12096" spans="6:6">
      <c r="F12096" s="33"/>
    </row>
    <row r="12097" spans="6:6">
      <c r="F12097" s="33"/>
    </row>
    <row r="12098" spans="6:6">
      <c r="F12098" s="33"/>
    </row>
    <row r="12099" spans="6:6">
      <c r="F12099" s="33"/>
    </row>
    <row r="12100" spans="6:6">
      <c r="F12100" s="33"/>
    </row>
    <row r="12101" spans="6:6">
      <c r="F12101" s="33"/>
    </row>
    <row r="12102" spans="6:6">
      <c r="F12102" s="33"/>
    </row>
    <row r="12103" spans="6:6">
      <c r="F12103" s="33"/>
    </row>
    <row r="12104" spans="6:6">
      <c r="F12104" s="33"/>
    </row>
    <row r="12105" spans="6:6">
      <c r="F12105" s="33"/>
    </row>
    <row r="12106" spans="6:6">
      <c r="F12106" s="33"/>
    </row>
    <row r="12107" spans="6:6">
      <c r="F12107" s="33"/>
    </row>
    <row r="12108" spans="6:6">
      <c r="F12108" s="33"/>
    </row>
    <row r="12109" spans="6:6">
      <c r="F12109" s="33"/>
    </row>
    <row r="12110" spans="6:6">
      <c r="F12110" s="33"/>
    </row>
    <row r="12111" spans="6:6">
      <c r="F12111" s="33"/>
    </row>
    <row r="12112" spans="6:6">
      <c r="F12112" s="33"/>
    </row>
    <row r="12113" spans="6:6">
      <c r="F12113" s="33"/>
    </row>
    <row r="12114" spans="6:6">
      <c r="F12114" s="33"/>
    </row>
    <row r="12115" spans="6:6">
      <c r="F12115" s="33"/>
    </row>
    <row r="12116" spans="6:6">
      <c r="F12116" s="33"/>
    </row>
    <row r="12117" spans="6:6">
      <c r="F12117" s="33"/>
    </row>
    <row r="12118" spans="6:6">
      <c r="F12118" s="33"/>
    </row>
    <row r="12119" spans="6:6">
      <c r="F12119" s="33"/>
    </row>
    <row r="12120" spans="6:6">
      <c r="F12120" s="33"/>
    </row>
    <row r="12121" spans="6:6">
      <c r="F12121" s="33"/>
    </row>
    <row r="12122" spans="6:6">
      <c r="F12122" s="33"/>
    </row>
    <row r="12123" spans="6:6">
      <c r="F12123" s="33"/>
    </row>
    <row r="12124" spans="6:6">
      <c r="F12124" s="33"/>
    </row>
    <row r="12125" spans="6:6">
      <c r="F12125" s="33"/>
    </row>
    <row r="12126" spans="6:6">
      <c r="F12126" s="33"/>
    </row>
    <row r="12127" spans="6:6">
      <c r="F12127" s="33"/>
    </row>
    <row r="12128" spans="6:6">
      <c r="F12128" s="33"/>
    </row>
    <row r="12129" spans="6:6">
      <c r="F12129" s="33"/>
    </row>
    <row r="12130" spans="6:6">
      <c r="F12130" s="33"/>
    </row>
    <row r="12131" spans="6:6">
      <c r="F12131" s="33"/>
    </row>
    <row r="12132" spans="6:6">
      <c r="F12132" s="33"/>
    </row>
    <row r="12133" spans="6:6">
      <c r="F12133" s="33"/>
    </row>
    <row r="12134" spans="6:6">
      <c r="F12134" s="33"/>
    </row>
    <row r="12135" spans="6:6">
      <c r="F12135" s="33"/>
    </row>
    <row r="12136" spans="6:6">
      <c r="F12136" s="33"/>
    </row>
    <row r="12137" spans="6:6">
      <c r="F12137" s="33"/>
    </row>
    <row r="12138" spans="6:6">
      <c r="F12138" s="33"/>
    </row>
    <row r="12139" spans="6:6">
      <c r="F12139" s="33"/>
    </row>
    <row r="12140" spans="6:6">
      <c r="F12140" s="33"/>
    </row>
    <row r="12141" spans="6:6">
      <c r="F12141" s="33"/>
    </row>
    <row r="12142" spans="6:6">
      <c r="F12142" s="33"/>
    </row>
    <row r="12143" spans="6:6">
      <c r="F12143" s="33"/>
    </row>
    <row r="12144" spans="6:6">
      <c r="F12144" s="33"/>
    </row>
    <row r="12145" spans="6:6">
      <c r="F12145" s="33"/>
    </row>
    <row r="12146" spans="6:6">
      <c r="F12146" s="33"/>
    </row>
    <row r="12147" spans="6:6">
      <c r="F12147" s="33"/>
    </row>
    <row r="12148" spans="6:6">
      <c r="F12148" s="33"/>
    </row>
    <row r="12149" spans="6:6">
      <c r="F12149" s="33"/>
    </row>
    <row r="12150" spans="6:6">
      <c r="F12150" s="33"/>
    </row>
    <row r="12151" spans="6:6">
      <c r="F12151" s="33"/>
    </row>
    <row r="12152" spans="6:6">
      <c r="F12152" s="33"/>
    </row>
    <row r="12153" spans="6:6">
      <c r="F12153" s="33"/>
    </row>
    <row r="12154" spans="6:6">
      <c r="F12154" s="33"/>
    </row>
    <row r="12155" spans="6:6">
      <c r="F12155" s="33"/>
    </row>
    <row r="12156" spans="6:6">
      <c r="F12156" s="33"/>
    </row>
    <row r="12157" spans="6:6">
      <c r="F12157" s="33"/>
    </row>
    <row r="12158" spans="6:6">
      <c r="F12158" s="33"/>
    </row>
    <row r="12159" spans="6:6">
      <c r="F12159" s="33"/>
    </row>
    <row r="12160" spans="6:6">
      <c r="F12160" s="33"/>
    </row>
    <row r="12161" spans="6:6">
      <c r="F12161" s="33"/>
    </row>
    <row r="12162" spans="6:6">
      <c r="F12162" s="33"/>
    </row>
    <row r="12163" spans="6:6">
      <c r="F12163" s="33"/>
    </row>
    <row r="12164" spans="6:6">
      <c r="F12164" s="33"/>
    </row>
    <row r="12165" spans="6:6">
      <c r="F12165" s="33"/>
    </row>
    <row r="12166" spans="6:6">
      <c r="F12166" s="33"/>
    </row>
    <row r="12167" spans="6:6">
      <c r="F12167" s="33"/>
    </row>
    <row r="12168" spans="6:6">
      <c r="F12168" s="33"/>
    </row>
    <row r="12169" spans="6:6">
      <c r="F12169" s="33"/>
    </row>
    <row r="12170" spans="6:6">
      <c r="F12170" s="33"/>
    </row>
    <row r="12171" spans="6:6">
      <c r="F12171" s="33"/>
    </row>
    <row r="12172" spans="6:6">
      <c r="F12172" s="33"/>
    </row>
    <row r="12173" spans="6:6">
      <c r="F12173" s="33"/>
    </row>
    <row r="12174" spans="6:6">
      <c r="F12174" s="33"/>
    </row>
    <row r="12175" spans="6:6">
      <c r="F12175" s="33"/>
    </row>
    <row r="12176" spans="6:6">
      <c r="F12176" s="33"/>
    </row>
    <row r="12177" spans="6:6">
      <c r="F12177" s="33"/>
    </row>
    <row r="12178" spans="6:6">
      <c r="F12178" s="33"/>
    </row>
    <row r="12179" spans="6:6">
      <c r="F12179" s="33"/>
    </row>
    <row r="12180" spans="6:6">
      <c r="F12180" s="33"/>
    </row>
    <row r="12181" spans="6:6">
      <c r="F12181" s="33"/>
    </row>
    <row r="12182" spans="6:6">
      <c r="F12182" s="33"/>
    </row>
    <row r="12183" spans="6:6">
      <c r="F12183" s="33"/>
    </row>
    <row r="12184" spans="6:6">
      <c r="F12184" s="33"/>
    </row>
    <row r="12185" spans="6:6">
      <c r="F12185" s="33"/>
    </row>
    <row r="12186" spans="6:6">
      <c r="F12186" s="33"/>
    </row>
    <row r="12187" spans="6:6">
      <c r="F12187" s="33"/>
    </row>
    <row r="12188" spans="6:6">
      <c r="F12188" s="33"/>
    </row>
    <row r="12189" spans="6:6">
      <c r="F12189" s="33"/>
    </row>
    <row r="12190" spans="6:6">
      <c r="F12190" s="33"/>
    </row>
    <row r="12191" spans="6:6">
      <c r="F12191" s="33"/>
    </row>
    <row r="12192" spans="6:6">
      <c r="F12192" s="33"/>
    </row>
    <row r="12193" spans="6:6">
      <c r="F12193" s="33"/>
    </row>
    <row r="12194" spans="6:6">
      <c r="F12194" s="33"/>
    </row>
    <row r="12195" spans="6:6">
      <c r="F12195" s="33"/>
    </row>
    <row r="12196" spans="6:6">
      <c r="F12196" s="33"/>
    </row>
    <row r="12197" spans="6:6">
      <c r="F12197" s="33"/>
    </row>
    <row r="12198" spans="6:6">
      <c r="F12198" s="33"/>
    </row>
    <row r="12199" spans="6:6">
      <c r="F12199" s="33"/>
    </row>
    <row r="12200" spans="6:6">
      <c r="F12200" s="33"/>
    </row>
    <row r="12201" spans="6:6">
      <c r="F12201" s="33"/>
    </row>
    <row r="12202" spans="6:6">
      <c r="F12202" s="33"/>
    </row>
    <row r="12203" spans="6:6">
      <c r="F12203" s="33"/>
    </row>
    <row r="12204" spans="6:6">
      <c r="F12204" s="33"/>
    </row>
    <row r="12205" spans="6:6">
      <c r="F12205" s="33"/>
    </row>
    <row r="12206" spans="6:6">
      <c r="F12206" s="33"/>
    </row>
    <row r="12207" spans="6:6">
      <c r="F12207" s="33"/>
    </row>
    <row r="12208" spans="6:6">
      <c r="F12208" s="33"/>
    </row>
    <row r="12209" spans="6:6">
      <c r="F12209" s="33"/>
    </row>
    <row r="12210" spans="6:6">
      <c r="F12210" s="33"/>
    </row>
    <row r="12211" spans="6:6">
      <c r="F12211" s="33"/>
    </row>
    <row r="12212" spans="6:6">
      <c r="F12212" s="33"/>
    </row>
    <row r="12213" spans="6:6">
      <c r="F12213" s="33"/>
    </row>
    <row r="12214" spans="6:6">
      <c r="F12214" s="33"/>
    </row>
    <row r="12215" spans="6:6">
      <c r="F12215" s="33"/>
    </row>
    <row r="12216" spans="6:6">
      <c r="F12216" s="33"/>
    </row>
    <row r="12217" spans="6:6">
      <c r="F12217" s="33"/>
    </row>
    <row r="12218" spans="6:6">
      <c r="F12218" s="33"/>
    </row>
    <row r="12219" spans="6:6">
      <c r="F12219" s="33"/>
    </row>
    <row r="12220" spans="6:6">
      <c r="F12220" s="33"/>
    </row>
    <row r="12221" spans="6:6">
      <c r="F12221" s="33"/>
    </row>
    <row r="12222" spans="6:6">
      <c r="F12222" s="33"/>
    </row>
    <row r="12223" spans="6:6">
      <c r="F12223" s="33"/>
    </row>
    <row r="12224" spans="6:6">
      <c r="F12224" s="33"/>
    </row>
    <row r="12225" spans="6:6">
      <c r="F12225" s="33"/>
    </row>
    <row r="12226" spans="6:6">
      <c r="F12226" s="33"/>
    </row>
    <row r="12227" spans="6:6">
      <c r="F12227" s="33"/>
    </row>
    <row r="12228" spans="6:6">
      <c r="F12228" s="33"/>
    </row>
    <row r="12229" spans="6:6">
      <c r="F12229" s="33"/>
    </row>
    <row r="12230" spans="6:6">
      <c r="F12230" s="33"/>
    </row>
    <row r="12231" spans="6:6">
      <c r="F12231" s="33"/>
    </row>
    <row r="12232" spans="6:6">
      <c r="F12232" s="33"/>
    </row>
    <row r="12233" spans="6:6">
      <c r="F12233" s="33"/>
    </row>
    <row r="12234" spans="6:6">
      <c r="F12234" s="33"/>
    </row>
    <row r="12235" spans="6:6">
      <c r="F12235" s="33"/>
    </row>
    <row r="12236" spans="6:6">
      <c r="F12236" s="33"/>
    </row>
    <row r="12237" spans="6:6">
      <c r="F12237" s="33"/>
    </row>
    <row r="12238" spans="6:6">
      <c r="F12238" s="33"/>
    </row>
    <row r="12239" spans="6:6">
      <c r="F12239" s="33"/>
    </row>
    <row r="12240" spans="6:6">
      <c r="F12240" s="33"/>
    </row>
    <row r="12241" spans="6:6">
      <c r="F12241" s="33"/>
    </row>
    <row r="12242" spans="6:6">
      <c r="F12242" s="33"/>
    </row>
    <row r="12243" spans="6:6">
      <c r="F12243" s="33"/>
    </row>
    <row r="12244" spans="6:6">
      <c r="F12244" s="33"/>
    </row>
    <row r="12245" spans="6:6">
      <c r="F12245" s="33"/>
    </row>
    <row r="12246" spans="6:6">
      <c r="F12246" s="33"/>
    </row>
    <row r="12247" spans="6:6">
      <c r="F12247" s="33"/>
    </row>
    <row r="12248" spans="6:6">
      <c r="F12248" s="33"/>
    </row>
    <row r="12249" spans="6:6">
      <c r="F12249" s="33"/>
    </row>
    <row r="12250" spans="6:6">
      <c r="F12250" s="33"/>
    </row>
    <row r="12251" spans="6:6">
      <c r="F12251" s="33"/>
    </row>
    <row r="12252" spans="6:6">
      <c r="F12252" s="33"/>
    </row>
    <row r="12253" spans="6:6">
      <c r="F12253" s="33"/>
    </row>
    <row r="12254" spans="6:6">
      <c r="F12254" s="33"/>
    </row>
    <row r="12255" spans="6:6">
      <c r="F12255" s="33"/>
    </row>
    <row r="12256" spans="6:6">
      <c r="F12256" s="33"/>
    </row>
    <row r="12257" spans="6:6">
      <c r="F12257" s="33"/>
    </row>
    <row r="12258" spans="6:6">
      <c r="F12258" s="33"/>
    </row>
    <row r="12259" spans="6:6">
      <c r="F12259" s="33"/>
    </row>
    <row r="12260" spans="6:6">
      <c r="F12260" s="33"/>
    </row>
    <row r="12261" spans="6:6">
      <c r="F12261" s="33"/>
    </row>
    <row r="12262" spans="6:6">
      <c r="F12262" s="33"/>
    </row>
    <row r="12263" spans="6:6">
      <c r="F12263" s="33"/>
    </row>
    <row r="12264" spans="6:6">
      <c r="F12264" s="33"/>
    </row>
    <row r="12265" spans="6:6">
      <c r="F12265" s="33"/>
    </row>
    <row r="12266" spans="6:6">
      <c r="F12266" s="33"/>
    </row>
    <row r="12267" spans="6:6">
      <c r="F12267" s="33"/>
    </row>
    <row r="12268" spans="6:6">
      <c r="F12268" s="33"/>
    </row>
    <row r="12269" spans="6:6">
      <c r="F12269" s="33"/>
    </row>
    <row r="12270" spans="6:6">
      <c r="F12270" s="33"/>
    </row>
    <row r="12271" spans="6:6">
      <c r="F12271" s="33"/>
    </row>
    <row r="12272" spans="6:6">
      <c r="F12272" s="33"/>
    </row>
    <row r="12273" spans="6:6">
      <c r="F12273" s="33"/>
    </row>
    <row r="12274" spans="6:6">
      <c r="F12274" s="33"/>
    </row>
    <row r="12275" spans="6:6">
      <c r="F12275" s="33"/>
    </row>
    <row r="12276" spans="6:6">
      <c r="F12276" s="33"/>
    </row>
    <row r="12277" spans="6:6">
      <c r="F12277" s="33"/>
    </row>
    <row r="12278" spans="6:6">
      <c r="F12278" s="33"/>
    </row>
    <row r="12279" spans="6:6">
      <c r="F12279" s="33"/>
    </row>
    <row r="12280" spans="6:6">
      <c r="F12280" s="33"/>
    </row>
    <row r="12281" spans="6:6">
      <c r="F12281" s="33"/>
    </row>
    <row r="12282" spans="6:6">
      <c r="F12282" s="33"/>
    </row>
    <row r="12283" spans="6:6">
      <c r="F12283" s="33"/>
    </row>
    <row r="12284" spans="6:6">
      <c r="F12284" s="33"/>
    </row>
    <row r="12285" spans="6:6">
      <c r="F12285" s="33"/>
    </row>
    <row r="12286" spans="6:6">
      <c r="F12286" s="33"/>
    </row>
    <row r="12287" spans="6:6">
      <c r="F12287" s="33"/>
    </row>
    <row r="12288" spans="6:6">
      <c r="F12288" s="33"/>
    </row>
    <row r="12289" spans="6:6">
      <c r="F12289" s="33"/>
    </row>
    <row r="12290" spans="6:6">
      <c r="F12290" s="33"/>
    </row>
    <row r="12291" spans="6:6">
      <c r="F12291" s="33"/>
    </row>
    <row r="12292" spans="6:6">
      <c r="F12292" s="33"/>
    </row>
    <row r="12293" spans="6:6">
      <c r="F12293" s="33"/>
    </row>
    <row r="12294" spans="6:6">
      <c r="F12294" s="33"/>
    </row>
    <row r="12295" spans="6:6">
      <c r="F12295" s="33"/>
    </row>
    <row r="12296" spans="6:6">
      <c r="F12296" s="33"/>
    </row>
    <row r="12297" spans="6:6">
      <c r="F12297" s="33"/>
    </row>
    <row r="12298" spans="6:6">
      <c r="F12298" s="33"/>
    </row>
    <row r="12299" spans="6:6">
      <c r="F12299" s="33"/>
    </row>
    <row r="12300" spans="6:6">
      <c r="F12300" s="33"/>
    </row>
    <row r="12301" spans="6:6">
      <c r="F12301" s="33"/>
    </row>
    <row r="12302" spans="6:6">
      <c r="F12302" s="33"/>
    </row>
    <row r="12303" spans="6:6">
      <c r="F12303" s="33"/>
    </row>
    <row r="12304" spans="6:6">
      <c r="F12304" s="33"/>
    </row>
    <row r="12305" spans="6:6">
      <c r="F12305" s="33"/>
    </row>
    <row r="12306" spans="6:6">
      <c r="F12306" s="33"/>
    </row>
    <row r="12307" spans="6:6">
      <c r="F12307" s="33"/>
    </row>
    <row r="12308" spans="6:6">
      <c r="F12308" s="33"/>
    </row>
    <row r="12309" spans="6:6">
      <c r="F12309" s="33"/>
    </row>
    <row r="12310" spans="6:6">
      <c r="F12310" s="33"/>
    </row>
    <row r="12311" spans="6:6">
      <c r="F12311" s="33"/>
    </row>
    <row r="12312" spans="6:6">
      <c r="F12312" s="33"/>
    </row>
    <row r="12313" spans="6:6">
      <c r="F12313" s="33"/>
    </row>
    <row r="12314" spans="6:6">
      <c r="F12314" s="33"/>
    </row>
    <row r="12315" spans="6:6">
      <c r="F12315" s="33"/>
    </row>
    <row r="12316" spans="6:6">
      <c r="F12316" s="33"/>
    </row>
    <row r="12317" spans="6:6">
      <c r="F12317" s="33"/>
    </row>
    <row r="12318" spans="6:6">
      <c r="F12318" s="33"/>
    </row>
    <row r="12319" spans="6:6">
      <c r="F12319" s="33"/>
    </row>
    <row r="12320" spans="6:6">
      <c r="F12320" s="33"/>
    </row>
    <row r="12321" spans="6:6">
      <c r="F12321" s="33"/>
    </row>
    <row r="12322" spans="6:6">
      <c r="F12322" s="33"/>
    </row>
    <row r="12323" spans="6:6">
      <c r="F12323" s="33"/>
    </row>
    <row r="12324" spans="6:6">
      <c r="F12324" s="33"/>
    </row>
    <row r="12325" spans="6:6">
      <c r="F12325" s="33"/>
    </row>
    <row r="12326" spans="6:6">
      <c r="F12326" s="33"/>
    </row>
    <row r="12327" spans="6:6">
      <c r="F12327" s="33"/>
    </row>
    <row r="12328" spans="6:6">
      <c r="F12328" s="33"/>
    </row>
    <row r="12329" spans="6:6">
      <c r="F12329" s="33"/>
    </row>
    <row r="12330" spans="6:6">
      <c r="F12330" s="33"/>
    </row>
    <row r="12331" spans="6:6">
      <c r="F12331" s="33"/>
    </row>
    <row r="12332" spans="6:6">
      <c r="F12332" s="33"/>
    </row>
    <row r="12333" spans="6:6">
      <c r="F12333" s="33"/>
    </row>
    <row r="12334" spans="6:6">
      <c r="F12334" s="33"/>
    </row>
    <row r="12335" spans="6:6">
      <c r="F12335" s="33"/>
    </row>
    <row r="12336" spans="6:6">
      <c r="F12336" s="33"/>
    </row>
    <row r="12337" spans="6:6">
      <c r="F12337" s="33"/>
    </row>
    <row r="12338" spans="6:6">
      <c r="F12338" s="33"/>
    </row>
    <row r="12339" spans="6:6">
      <c r="F12339" s="33"/>
    </row>
    <row r="12340" spans="6:6">
      <c r="F12340" s="33"/>
    </row>
    <row r="12341" spans="6:6">
      <c r="F12341" s="33"/>
    </row>
    <row r="12342" spans="6:6">
      <c r="F12342" s="33"/>
    </row>
    <row r="12343" spans="6:6">
      <c r="F12343" s="33"/>
    </row>
    <row r="12344" spans="6:6">
      <c r="F12344" s="33"/>
    </row>
    <row r="12345" spans="6:6">
      <c r="F12345" s="33"/>
    </row>
    <row r="12346" spans="6:6">
      <c r="F12346" s="33"/>
    </row>
    <row r="12347" spans="6:6">
      <c r="F12347" s="33"/>
    </row>
    <row r="12348" spans="6:6">
      <c r="F12348" s="33"/>
    </row>
    <row r="12349" spans="6:6">
      <c r="F12349" s="33"/>
    </row>
    <row r="12350" spans="6:6">
      <c r="F12350" s="33"/>
    </row>
    <row r="12351" spans="6:6">
      <c r="F12351" s="33"/>
    </row>
    <row r="12352" spans="6:6">
      <c r="F12352" s="33"/>
    </row>
    <row r="12353" spans="6:6">
      <c r="F12353" s="33"/>
    </row>
    <row r="12354" spans="6:6">
      <c r="F12354" s="33"/>
    </row>
    <row r="12355" spans="6:6">
      <c r="F12355" s="33"/>
    </row>
    <row r="12356" spans="6:6">
      <c r="F12356" s="33"/>
    </row>
    <row r="12357" spans="6:6">
      <c r="F12357" s="33"/>
    </row>
    <row r="12358" spans="6:6">
      <c r="F12358" s="33"/>
    </row>
    <row r="12359" spans="6:6">
      <c r="F12359" s="33"/>
    </row>
    <row r="12360" spans="6:6">
      <c r="F12360" s="33"/>
    </row>
    <row r="12361" spans="6:6">
      <c r="F12361" s="33"/>
    </row>
    <row r="12362" spans="6:6">
      <c r="F12362" s="33"/>
    </row>
    <row r="12363" spans="6:6">
      <c r="F12363" s="33"/>
    </row>
    <row r="12364" spans="6:6">
      <c r="F12364" s="33"/>
    </row>
    <row r="12365" spans="6:6">
      <c r="F12365" s="33"/>
    </row>
    <row r="12366" spans="6:6">
      <c r="F12366" s="33"/>
    </row>
    <row r="12367" spans="6:6">
      <c r="F12367" s="33"/>
    </row>
    <row r="12368" spans="6:6">
      <c r="F12368" s="33"/>
    </row>
    <row r="12369" spans="6:6">
      <c r="F12369" s="33"/>
    </row>
    <row r="12370" spans="6:6">
      <c r="F12370" s="33"/>
    </row>
    <row r="12371" spans="6:6">
      <c r="F12371" s="33"/>
    </row>
    <row r="12372" spans="6:6">
      <c r="F12372" s="33"/>
    </row>
    <row r="12373" spans="6:6">
      <c r="F12373" s="33"/>
    </row>
    <row r="12374" spans="6:6">
      <c r="F12374" s="33"/>
    </row>
    <row r="12375" spans="6:6">
      <c r="F12375" s="33"/>
    </row>
    <row r="12376" spans="6:6">
      <c r="F12376" s="33"/>
    </row>
    <row r="12377" spans="6:6">
      <c r="F12377" s="33"/>
    </row>
    <row r="12378" spans="6:6">
      <c r="F12378" s="33"/>
    </row>
    <row r="12379" spans="6:6">
      <c r="F12379" s="33"/>
    </row>
    <row r="12380" spans="6:6">
      <c r="F12380" s="33"/>
    </row>
    <row r="12381" spans="6:6">
      <c r="F12381" s="33"/>
    </row>
    <row r="12382" spans="6:6">
      <c r="F12382" s="33"/>
    </row>
    <row r="12383" spans="6:6">
      <c r="F12383" s="33"/>
    </row>
    <row r="12384" spans="6:6">
      <c r="F12384" s="33"/>
    </row>
    <row r="12385" spans="6:6">
      <c r="F12385" s="33"/>
    </row>
    <row r="12386" spans="6:6">
      <c r="F12386" s="33"/>
    </row>
    <row r="12387" spans="6:6">
      <c r="F12387" s="33"/>
    </row>
    <row r="12388" spans="6:6">
      <c r="F12388" s="33"/>
    </row>
    <row r="12389" spans="6:6">
      <c r="F12389" s="33"/>
    </row>
    <row r="12390" spans="6:6">
      <c r="F12390" s="33"/>
    </row>
    <row r="12391" spans="6:6">
      <c r="F12391" s="33"/>
    </row>
    <row r="12392" spans="6:6">
      <c r="F12392" s="33"/>
    </row>
    <row r="12393" spans="6:6">
      <c r="F12393" s="33"/>
    </row>
    <row r="12394" spans="6:6">
      <c r="F12394" s="33"/>
    </row>
    <row r="12395" spans="6:6">
      <c r="F12395" s="33"/>
    </row>
    <row r="12396" spans="6:6">
      <c r="F12396" s="33"/>
    </row>
    <row r="12397" spans="6:6">
      <c r="F12397" s="33"/>
    </row>
    <row r="12398" spans="6:6">
      <c r="F12398" s="33"/>
    </row>
    <row r="12399" spans="6:6">
      <c r="F12399" s="33"/>
    </row>
    <row r="12400" spans="6:6">
      <c r="F12400" s="33"/>
    </row>
    <row r="12401" spans="6:6">
      <c r="F12401" s="33"/>
    </row>
    <row r="12402" spans="6:6">
      <c r="F12402" s="33"/>
    </row>
    <row r="12403" spans="6:6">
      <c r="F12403" s="33"/>
    </row>
    <row r="12404" spans="6:6">
      <c r="F12404" s="33"/>
    </row>
    <row r="12405" spans="6:6">
      <c r="F12405" s="33"/>
    </row>
    <row r="12406" spans="6:6">
      <c r="F12406" s="33"/>
    </row>
    <row r="12407" spans="6:6">
      <c r="F12407" s="33"/>
    </row>
    <row r="12408" spans="6:6">
      <c r="F12408" s="33"/>
    </row>
    <row r="12409" spans="6:6">
      <c r="F12409" s="33"/>
    </row>
    <row r="12410" spans="6:6">
      <c r="F12410" s="33"/>
    </row>
    <row r="12411" spans="6:6">
      <c r="F12411" s="33"/>
    </row>
    <row r="12412" spans="6:6">
      <c r="F12412" s="33"/>
    </row>
    <row r="12413" spans="6:6">
      <c r="F12413" s="33"/>
    </row>
    <row r="12414" spans="6:6">
      <c r="F12414" s="33"/>
    </row>
    <row r="12415" spans="6:6">
      <c r="F12415" s="33"/>
    </row>
    <row r="12416" spans="6:6">
      <c r="F12416" s="33"/>
    </row>
    <row r="12417" spans="6:6">
      <c r="F12417" s="33"/>
    </row>
    <row r="12418" spans="6:6">
      <c r="F12418" s="33"/>
    </row>
    <row r="12419" spans="6:6">
      <c r="F12419" s="33"/>
    </row>
    <row r="12420" spans="6:6">
      <c r="F12420" s="33"/>
    </row>
    <row r="12421" spans="6:6">
      <c r="F12421" s="33"/>
    </row>
    <row r="12422" spans="6:6">
      <c r="F12422" s="33"/>
    </row>
    <row r="12423" spans="6:6">
      <c r="F12423" s="33"/>
    </row>
    <row r="12424" spans="6:6">
      <c r="F12424" s="33"/>
    </row>
    <row r="12425" spans="6:6">
      <c r="F12425" s="33"/>
    </row>
    <row r="12426" spans="6:6">
      <c r="F12426" s="33"/>
    </row>
    <row r="12427" spans="6:6">
      <c r="F12427" s="33"/>
    </row>
    <row r="12428" spans="6:6">
      <c r="F12428" s="33"/>
    </row>
    <row r="12429" spans="6:6">
      <c r="F12429" s="33"/>
    </row>
    <row r="12430" spans="6:6">
      <c r="F12430" s="33"/>
    </row>
    <row r="12431" spans="6:6">
      <c r="F12431" s="33"/>
    </row>
    <row r="12432" spans="6:6">
      <c r="F12432" s="33"/>
    </row>
    <row r="12433" spans="6:6">
      <c r="F12433" s="33"/>
    </row>
    <row r="12434" spans="6:6">
      <c r="F12434" s="33"/>
    </row>
    <row r="12435" spans="6:6">
      <c r="F12435" s="33"/>
    </row>
    <row r="12436" spans="6:6">
      <c r="F12436" s="33"/>
    </row>
    <row r="12437" spans="6:6">
      <c r="F12437" s="33"/>
    </row>
    <row r="12438" spans="6:6">
      <c r="F12438" s="33"/>
    </row>
    <row r="12439" spans="6:6">
      <c r="F12439" s="33"/>
    </row>
    <row r="12440" spans="6:6">
      <c r="F12440" s="33"/>
    </row>
    <row r="12441" spans="6:6">
      <c r="F12441" s="33"/>
    </row>
    <row r="12442" spans="6:6">
      <c r="F12442" s="33"/>
    </row>
    <row r="12443" spans="6:6">
      <c r="F12443" s="33"/>
    </row>
    <row r="12444" spans="6:6">
      <c r="F12444" s="33"/>
    </row>
    <row r="12445" spans="6:6">
      <c r="F12445" s="33"/>
    </row>
    <row r="12446" spans="6:6">
      <c r="F12446" s="33"/>
    </row>
    <row r="12447" spans="6:6">
      <c r="F12447" s="33"/>
    </row>
    <row r="12448" spans="6:6">
      <c r="F12448" s="33"/>
    </row>
    <row r="12449" spans="6:6">
      <c r="F12449" s="33"/>
    </row>
    <row r="12450" spans="6:6">
      <c r="F12450" s="33"/>
    </row>
    <row r="12451" spans="6:6">
      <c r="F12451" s="33"/>
    </row>
    <row r="12452" spans="6:6">
      <c r="F12452" s="33"/>
    </row>
    <row r="12453" spans="6:6">
      <c r="F12453" s="33"/>
    </row>
    <row r="12454" spans="6:6">
      <c r="F12454" s="33"/>
    </row>
    <row r="12455" spans="6:6">
      <c r="F12455" s="33"/>
    </row>
    <row r="12456" spans="6:6">
      <c r="F12456" s="33"/>
    </row>
    <row r="12457" spans="6:6">
      <c r="F12457" s="33"/>
    </row>
    <row r="12458" spans="6:6">
      <c r="F12458" s="33"/>
    </row>
    <row r="12459" spans="6:6">
      <c r="F12459" s="33"/>
    </row>
    <row r="12460" spans="6:6">
      <c r="F12460" s="33"/>
    </row>
    <row r="12461" spans="6:6">
      <c r="F12461" s="33"/>
    </row>
    <row r="12462" spans="6:6">
      <c r="F12462" s="33"/>
    </row>
    <row r="12463" spans="6:6">
      <c r="F12463" s="33"/>
    </row>
    <row r="12464" spans="6:6">
      <c r="F12464" s="33"/>
    </row>
    <row r="12465" spans="6:6">
      <c r="F12465" s="33"/>
    </row>
    <row r="12466" spans="6:6">
      <c r="F12466" s="33"/>
    </row>
    <row r="12467" spans="6:6">
      <c r="F12467" s="33"/>
    </row>
    <row r="12468" spans="6:6">
      <c r="F12468" s="33"/>
    </row>
    <row r="12469" spans="6:6">
      <c r="F12469" s="33"/>
    </row>
    <row r="12470" spans="6:6">
      <c r="F12470" s="33"/>
    </row>
    <row r="12471" spans="6:6">
      <c r="F12471" s="33"/>
    </row>
    <row r="12472" spans="6:6">
      <c r="F12472" s="33"/>
    </row>
    <row r="12473" spans="6:6">
      <c r="F12473" s="33"/>
    </row>
    <row r="12474" spans="6:6">
      <c r="F12474" s="33"/>
    </row>
    <row r="12475" spans="6:6">
      <c r="F12475" s="33"/>
    </row>
    <row r="12476" spans="6:6">
      <c r="F12476" s="33"/>
    </row>
    <row r="12477" spans="6:6">
      <c r="F12477" s="33"/>
    </row>
    <row r="12478" spans="6:6">
      <c r="F12478" s="33"/>
    </row>
    <row r="12479" spans="6:6">
      <c r="F12479" s="33"/>
    </row>
    <row r="12480" spans="6:6">
      <c r="F12480" s="33"/>
    </row>
    <row r="12481" spans="6:6">
      <c r="F12481" s="33"/>
    </row>
    <row r="12482" spans="6:6">
      <c r="F12482" s="33"/>
    </row>
    <row r="12483" spans="6:6">
      <c r="F12483" s="33"/>
    </row>
    <row r="12484" spans="6:6">
      <c r="F12484" s="33"/>
    </row>
    <row r="12485" spans="6:6">
      <c r="F12485" s="33"/>
    </row>
    <row r="12486" spans="6:6">
      <c r="F12486" s="33"/>
    </row>
    <row r="12487" spans="6:6">
      <c r="F12487" s="33"/>
    </row>
    <row r="12488" spans="6:6">
      <c r="F12488" s="33"/>
    </row>
    <row r="12489" spans="6:6">
      <c r="F12489" s="33"/>
    </row>
    <row r="12490" spans="6:6">
      <c r="F12490" s="33"/>
    </row>
    <row r="12491" spans="6:6">
      <c r="F12491" s="33"/>
    </row>
    <row r="12492" spans="6:6">
      <c r="F12492" s="33"/>
    </row>
    <row r="12493" spans="6:6">
      <c r="F12493" s="33"/>
    </row>
    <row r="12494" spans="6:6">
      <c r="F12494" s="33"/>
    </row>
    <row r="12495" spans="6:6">
      <c r="F12495" s="33"/>
    </row>
    <row r="12496" spans="6:6">
      <c r="F12496" s="33"/>
    </row>
    <row r="12497" spans="6:6">
      <c r="F12497" s="33"/>
    </row>
    <row r="12498" spans="6:6">
      <c r="F12498" s="33"/>
    </row>
    <row r="12499" spans="6:6">
      <c r="F12499" s="33"/>
    </row>
    <row r="12500" spans="6:6">
      <c r="F12500" s="33"/>
    </row>
    <row r="12501" spans="6:6">
      <c r="F12501" s="33"/>
    </row>
    <row r="12502" spans="6:6">
      <c r="F12502" s="33"/>
    </row>
    <row r="12503" spans="6:6">
      <c r="F12503" s="33"/>
    </row>
    <row r="12504" spans="6:6">
      <c r="F12504" s="33"/>
    </row>
    <row r="12505" spans="6:6">
      <c r="F12505" s="33"/>
    </row>
    <row r="12506" spans="6:6">
      <c r="F12506" s="33"/>
    </row>
    <row r="12507" spans="6:6">
      <c r="F12507" s="33"/>
    </row>
    <row r="12508" spans="6:6">
      <c r="F12508" s="33"/>
    </row>
    <row r="12509" spans="6:6">
      <c r="F12509" s="33"/>
    </row>
    <row r="12510" spans="6:6">
      <c r="F12510" s="33"/>
    </row>
    <row r="12511" spans="6:6">
      <c r="F12511" s="33"/>
    </row>
    <row r="12512" spans="6:6">
      <c r="F12512" s="33"/>
    </row>
    <row r="12513" spans="6:6">
      <c r="F12513" s="33"/>
    </row>
    <row r="12514" spans="6:6">
      <c r="F12514" s="33"/>
    </row>
    <row r="12515" spans="6:6">
      <c r="F12515" s="33"/>
    </row>
    <row r="12516" spans="6:6">
      <c r="F12516" s="33"/>
    </row>
    <row r="12517" spans="6:6">
      <c r="F12517" s="33"/>
    </row>
    <row r="12518" spans="6:6">
      <c r="F12518" s="33"/>
    </row>
    <row r="12519" spans="6:6">
      <c r="F12519" s="33"/>
    </row>
    <row r="12520" spans="6:6">
      <c r="F12520" s="33"/>
    </row>
    <row r="12521" spans="6:6">
      <c r="F12521" s="33"/>
    </row>
    <row r="12522" spans="6:6">
      <c r="F12522" s="33"/>
    </row>
    <row r="12523" spans="6:6">
      <c r="F12523" s="33"/>
    </row>
    <row r="12524" spans="6:6">
      <c r="F12524" s="33"/>
    </row>
    <row r="12525" spans="6:6">
      <c r="F12525" s="33"/>
    </row>
    <row r="12526" spans="6:6">
      <c r="F12526" s="33"/>
    </row>
    <row r="12527" spans="6:6">
      <c r="F12527" s="33"/>
    </row>
    <row r="12528" spans="6:6">
      <c r="F12528" s="33"/>
    </row>
    <row r="12529" spans="6:6">
      <c r="F12529" s="33"/>
    </row>
    <row r="12530" spans="6:6">
      <c r="F12530" s="33"/>
    </row>
    <row r="12531" spans="6:6">
      <c r="F12531" s="33"/>
    </row>
    <row r="12532" spans="6:6">
      <c r="F12532" s="33"/>
    </row>
    <row r="12533" spans="6:6">
      <c r="F12533" s="33"/>
    </row>
    <row r="12534" spans="6:6">
      <c r="F12534" s="33"/>
    </row>
    <row r="12535" spans="6:6">
      <c r="F12535" s="33"/>
    </row>
    <row r="12536" spans="6:6">
      <c r="F12536" s="33"/>
    </row>
    <row r="12537" spans="6:6">
      <c r="F12537" s="33"/>
    </row>
    <row r="12538" spans="6:6">
      <c r="F12538" s="33"/>
    </row>
    <row r="12539" spans="6:6">
      <c r="F12539" s="33"/>
    </row>
    <row r="12540" spans="6:6">
      <c r="F12540" s="33"/>
    </row>
    <row r="12541" spans="6:6">
      <c r="F12541" s="33"/>
    </row>
    <row r="12542" spans="6:6">
      <c r="F12542" s="33"/>
    </row>
    <row r="12543" spans="6:6">
      <c r="F12543" s="33"/>
    </row>
    <row r="12544" spans="6:6">
      <c r="F12544" s="33"/>
    </row>
    <row r="12545" spans="6:6">
      <c r="F12545" s="33"/>
    </row>
    <row r="12546" spans="6:6">
      <c r="F12546" s="33"/>
    </row>
    <row r="12547" spans="6:6">
      <c r="F12547" s="33"/>
    </row>
    <row r="12548" spans="6:6">
      <c r="F12548" s="33"/>
    </row>
    <row r="12549" spans="6:6">
      <c r="F12549" s="33"/>
    </row>
    <row r="12550" spans="6:6">
      <c r="F12550" s="33"/>
    </row>
    <row r="12551" spans="6:6">
      <c r="F12551" s="33"/>
    </row>
    <row r="12552" spans="6:6">
      <c r="F12552" s="33"/>
    </row>
    <row r="12553" spans="6:6">
      <c r="F12553" s="33"/>
    </row>
    <row r="12554" spans="6:6">
      <c r="F12554" s="33"/>
    </row>
    <row r="12555" spans="6:6">
      <c r="F12555" s="33"/>
    </row>
    <row r="12556" spans="6:6">
      <c r="F12556" s="33"/>
    </row>
    <row r="12557" spans="6:6">
      <c r="F12557" s="33"/>
    </row>
    <row r="12558" spans="6:6">
      <c r="F12558" s="33"/>
    </row>
    <row r="12559" spans="6:6">
      <c r="F12559" s="33"/>
    </row>
    <row r="12560" spans="6:6">
      <c r="F12560" s="33"/>
    </row>
    <row r="12561" spans="6:6">
      <c r="F12561" s="33"/>
    </row>
    <row r="12562" spans="6:6">
      <c r="F12562" s="33"/>
    </row>
    <row r="12563" spans="6:6">
      <c r="F12563" s="33"/>
    </row>
    <row r="12564" spans="6:6">
      <c r="F12564" s="33"/>
    </row>
    <row r="12565" spans="6:6">
      <c r="F12565" s="33"/>
    </row>
    <row r="12566" spans="6:6">
      <c r="F12566" s="33"/>
    </row>
    <row r="12567" spans="6:6">
      <c r="F12567" s="33"/>
    </row>
    <row r="12568" spans="6:6">
      <c r="F12568" s="33"/>
    </row>
    <row r="12569" spans="6:6">
      <c r="F12569" s="33"/>
    </row>
    <row r="12570" spans="6:6">
      <c r="F12570" s="33"/>
    </row>
    <row r="12571" spans="6:6">
      <c r="F12571" s="33"/>
    </row>
    <row r="12572" spans="6:6">
      <c r="F12572" s="33"/>
    </row>
    <row r="12573" spans="6:6">
      <c r="F12573" s="33"/>
    </row>
    <row r="12574" spans="6:6">
      <c r="F12574" s="33"/>
    </row>
    <row r="12575" spans="6:6">
      <c r="F12575" s="33"/>
    </row>
    <row r="12576" spans="6:6">
      <c r="F12576" s="33"/>
    </row>
    <row r="12577" spans="6:6">
      <c r="F12577" s="33"/>
    </row>
    <row r="12578" spans="6:6">
      <c r="F12578" s="33"/>
    </row>
    <row r="12579" spans="6:6">
      <c r="F12579" s="33"/>
    </row>
    <row r="12580" spans="6:6">
      <c r="F12580" s="33"/>
    </row>
    <row r="12581" spans="6:6">
      <c r="F12581" s="33"/>
    </row>
    <row r="12582" spans="6:6">
      <c r="F12582" s="33"/>
    </row>
    <row r="12583" spans="6:6">
      <c r="F12583" s="33"/>
    </row>
    <row r="12584" spans="6:6">
      <c r="F12584" s="33"/>
    </row>
    <row r="12585" spans="6:6">
      <c r="F12585" s="33"/>
    </row>
    <row r="12586" spans="6:6">
      <c r="F12586" s="33"/>
    </row>
    <row r="12587" spans="6:6">
      <c r="F12587" s="33"/>
    </row>
    <row r="12588" spans="6:6">
      <c r="F12588" s="33"/>
    </row>
    <row r="12589" spans="6:6">
      <c r="F12589" s="33"/>
    </row>
    <row r="12590" spans="6:6">
      <c r="F12590" s="33"/>
    </row>
    <row r="12591" spans="6:6">
      <c r="F12591" s="33"/>
    </row>
    <row r="12592" spans="6:6">
      <c r="F12592" s="33"/>
    </row>
    <row r="12593" spans="6:6">
      <c r="F12593" s="33"/>
    </row>
    <row r="12594" spans="6:6">
      <c r="F12594" s="33"/>
    </row>
    <row r="12595" spans="6:6">
      <c r="F12595" s="33"/>
    </row>
    <row r="12596" spans="6:6">
      <c r="F12596" s="33"/>
    </row>
    <row r="12597" spans="6:6">
      <c r="F12597" s="33"/>
    </row>
    <row r="12598" spans="6:6">
      <c r="F12598" s="33"/>
    </row>
    <row r="12599" spans="6:6">
      <c r="F12599" s="33"/>
    </row>
    <row r="12600" spans="6:6">
      <c r="F12600" s="33"/>
    </row>
    <row r="12601" spans="6:6">
      <c r="F12601" s="33"/>
    </row>
    <row r="12602" spans="6:6">
      <c r="F12602" s="33"/>
    </row>
    <row r="12603" spans="6:6">
      <c r="F12603" s="33"/>
    </row>
    <row r="12604" spans="6:6">
      <c r="F12604" s="33"/>
    </row>
    <row r="12605" spans="6:6">
      <c r="F12605" s="33"/>
    </row>
    <row r="12606" spans="6:6">
      <c r="F12606" s="33"/>
    </row>
    <row r="12607" spans="6:6">
      <c r="F12607" s="33"/>
    </row>
    <row r="12608" spans="6:6">
      <c r="F12608" s="33"/>
    </row>
    <row r="12609" spans="6:6">
      <c r="F12609" s="33"/>
    </row>
    <row r="12610" spans="6:6">
      <c r="F12610" s="33"/>
    </row>
    <row r="12611" spans="6:6">
      <c r="F12611" s="33"/>
    </row>
    <row r="12612" spans="6:6">
      <c r="F12612" s="33"/>
    </row>
    <row r="12613" spans="6:6">
      <c r="F12613" s="33"/>
    </row>
    <row r="12614" spans="6:6">
      <c r="F12614" s="33"/>
    </row>
    <row r="12615" spans="6:6">
      <c r="F12615" s="33"/>
    </row>
    <row r="12616" spans="6:6">
      <c r="F12616" s="33"/>
    </row>
    <row r="12617" spans="6:6">
      <c r="F12617" s="33"/>
    </row>
    <row r="12618" spans="6:6">
      <c r="F12618" s="33"/>
    </row>
    <row r="12619" spans="6:6">
      <c r="F12619" s="33"/>
    </row>
    <row r="12620" spans="6:6">
      <c r="F12620" s="33"/>
    </row>
    <row r="12621" spans="6:6">
      <c r="F12621" s="33"/>
    </row>
    <row r="12622" spans="6:6">
      <c r="F12622" s="33"/>
    </row>
    <row r="12623" spans="6:6">
      <c r="F12623" s="33"/>
    </row>
    <row r="12624" spans="6:6">
      <c r="F12624" s="33"/>
    </row>
    <row r="12625" spans="6:6">
      <c r="F12625" s="33"/>
    </row>
    <row r="12626" spans="6:6">
      <c r="F12626" s="33"/>
    </row>
    <row r="12627" spans="6:6">
      <c r="F12627" s="33"/>
    </row>
    <row r="12628" spans="6:6">
      <c r="F12628" s="33"/>
    </row>
    <row r="12629" spans="6:6">
      <c r="F12629" s="33"/>
    </row>
    <row r="12630" spans="6:6">
      <c r="F12630" s="33"/>
    </row>
    <row r="12631" spans="6:6">
      <c r="F12631" s="33"/>
    </row>
    <row r="12632" spans="6:6">
      <c r="F12632" s="33"/>
    </row>
    <row r="12633" spans="6:6">
      <c r="F12633" s="33"/>
    </row>
    <row r="12634" spans="6:6">
      <c r="F12634" s="33"/>
    </row>
    <row r="12635" spans="6:6">
      <c r="F12635" s="33"/>
    </row>
    <row r="12636" spans="6:6">
      <c r="F12636" s="33"/>
    </row>
    <row r="12637" spans="6:6">
      <c r="F12637" s="33"/>
    </row>
    <row r="12638" spans="6:6">
      <c r="F12638" s="33"/>
    </row>
    <row r="12639" spans="6:6">
      <c r="F12639" s="33"/>
    </row>
    <row r="12640" spans="6:6">
      <c r="F12640" s="33"/>
    </row>
    <row r="12641" spans="6:6">
      <c r="F12641" s="33"/>
    </row>
    <row r="12642" spans="6:6">
      <c r="F12642" s="33"/>
    </row>
    <row r="12643" spans="6:6">
      <c r="F12643" s="33"/>
    </row>
    <row r="12644" spans="6:6">
      <c r="F12644" s="33"/>
    </row>
    <row r="12645" spans="6:6">
      <c r="F12645" s="33"/>
    </row>
    <row r="12646" spans="6:6">
      <c r="F12646" s="33"/>
    </row>
    <row r="12647" spans="6:6">
      <c r="F12647" s="33"/>
    </row>
    <row r="12648" spans="6:6">
      <c r="F12648" s="33"/>
    </row>
    <row r="12649" spans="6:6">
      <c r="F12649" s="33"/>
    </row>
    <row r="12650" spans="6:6">
      <c r="F12650" s="33"/>
    </row>
    <row r="12651" spans="6:6">
      <c r="F12651" s="33"/>
    </row>
    <row r="12652" spans="6:6">
      <c r="F12652" s="33"/>
    </row>
    <row r="12653" spans="6:6">
      <c r="F12653" s="33"/>
    </row>
    <row r="12654" spans="6:6">
      <c r="F12654" s="33"/>
    </row>
    <row r="12655" spans="6:6">
      <c r="F12655" s="33"/>
    </row>
    <row r="12656" spans="6:6">
      <c r="F12656" s="33"/>
    </row>
    <row r="12657" spans="6:6">
      <c r="F12657" s="33"/>
    </row>
    <row r="12658" spans="6:6">
      <c r="F12658" s="33"/>
    </row>
    <row r="12659" spans="6:6">
      <c r="F12659" s="33"/>
    </row>
    <row r="12660" spans="6:6">
      <c r="F12660" s="33"/>
    </row>
    <row r="12661" spans="6:6">
      <c r="F12661" s="33"/>
    </row>
    <row r="12662" spans="6:6">
      <c r="F12662" s="33"/>
    </row>
    <row r="12663" spans="6:6">
      <c r="F12663" s="33"/>
    </row>
    <row r="12664" spans="6:6">
      <c r="F12664" s="33"/>
    </row>
    <row r="12665" spans="6:6">
      <c r="F12665" s="33"/>
    </row>
    <row r="12666" spans="6:6">
      <c r="F12666" s="33"/>
    </row>
    <row r="12667" spans="6:6">
      <c r="F12667" s="33"/>
    </row>
    <row r="12668" spans="6:6">
      <c r="F12668" s="33"/>
    </row>
    <row r="12669" spans="6:6">
      <c r="F12669" s="33"/>
    </row>
    <row r="12670" spans="6:6">
      <c r="F12670" s="33"/>
    </row>
    <row r="12671" spans="6:6">
      <c r="F12671" s="33"/>
    </row>
    <row r="12672" spans="6:6">
      <c r="F12672" s="33"/>
    </row>
    <row r="12673" spans="6:6">
      <c r="F12673" s="33"/>
    </row>
    <row r="12674" spans="6:6">
      <c r="F12674" s="33"/>
    </row>
    <row r="12675" spans="6:6">
      <c r="F12675" s="33"/>
    </row>
    <row r="12676" spans="6:6">
      <c r="F12676" s="33"/>
    </row>
    <row r="12677" spans="6:6">
      <c r="F12677" s="33"/>
    </row>
    <row r="12678" spans="6:6">
      <c r="F12678" s="33"/>
    </row>
    <row r="12679" spans="6:6">
      <c r="F12679" s="33"/>
    </row>
    <row r="12680" spans="6:6">
      <c r="F12680" s="33"/>
    </row>
    <row r="12681" spans="6:6">
      <c r="F12681" s="33"/>
    </row>
    <row r="12682" spans="6:6">
      <c r="F12682" s="33"/>
    </row>
    <row r="12683" spans="6:6">
      <c r="F12683" s="33"/>
    </row>
    <row r="12684" spans="6:6">
      <c r="F12684" s="33"/>
    </row>
    <row r="12685" spans="6:6">
      <c r="F12685" s="33"/>
    </row>
    <row r="12686" spans="6:6">
      <c r="F12686" s="33"/>
    </row>
    <row r="12687" spans="6:6">
      <c r="F12687" s="33"/>
    </row>
    <row r="12688" spans="6:6">
      <c r="F12688" s="33"/>
    </row>
    <row r="12689" spans="6:6">
      <c r="F12689" s="33"/>
    </row>
    <row r="12690" spans="6:6">
      <c r="F12690" s="33"/>
    </row>
    <row r="12691" spans="6:6">
      <c r="F12691" s="33"/>
    </row>
    <row r="12692" spans="6:6">
      <c r="F12692" s="33"/>
    </row>
    <row r="12693" spans="6:6">
      <c r="F12693" s="33"/>
    </row>
    <row r="12694" spans="6:6">
      <c r="F12694" s="33"/>
    </row>
    <row r="12695" spans="6:6">
      <c r="F12695" s="33"/>
    </row>
    <row r="12696" spans="6:6">
      <c r="F12696" s="33"/>
    </row>
    <row r="12697" spans="6:6">
      <c r="F12697" s="33"/>
    </row>
    <row r="12698" spans="6:6">
      <c r="F12698" s="33"/>
    </row>
    <row r="12699" spans="6:6">
      <c r="F12699" s="33"/>
    </row>
    <row r="12700" spans="6:6">
      <c r="F12700" s="33"/>
    </row>
    <row r="12701" spans="6:6">
      <c r="F12701" s="33"/>
    </row>
    <row r="12702" spans="6:6">
      <c r="F12702" s="33"/>
    </row>
    <row r="12703" spans="6:6">
      <c r="F12703" s="33"/>
    </row>
    <row r="12704" spans="6:6">
      <c r="F12704" s="33"/>
    </row>
    <row r="12705" spans="6:6">
      <c r="F12705" s="33"/>
    </row>
    <row r="12706" spans="6:6">
      <c r="F12706" s="33"/>
    </row>
    <row r="12707" spans="6:6">
      <c r="F12707" s="33"/>
    </row>
    <row r="12708" spans="6:6">
      <c r="F12708" s="33"/>
    </row>
    <row r="12709" spans="6:6">
      <c r="F12709" s="33"/>
    </row>
    <row r="12710" spans="6:6">
      <c r="F12710" s="33"/>
    </row>
    <row r="12711" spans="6:6">
      <c r="F12711" s="33"/>
    </row>
    <row r="12712" spans="6:6">
      <c r="F12712" s="33"/>
    </row>
    <row r="12713" spans="6:6">
      <c r="F12713" s="33"/>
    </row>
    <row r="12714" spans="6:6">
      <c r="F12714" s="33"/>
    </row>
    <row r="12715" spans="6:6">
      <c r="F12715" s="33"/>
    </row>
    <row r="12716" spans="6:6">
      <c r="F12716" s="33"/>
    </row>
    <row r="12717" spans="6:6">
      <c r="F12717" s="33"/>
    </row>
    <row r="12718" spans="6:6">
      <c r="F12718" s="33"/>
    </row>
    <row r="12719" spans="6:6">
      <c r="F12719" s="33"/>
    </row>
    <row r="12720" spans="6:6">
      <c r="F12720" s="33"/>
    </row>
    <row r="12721" spans="6:6">
      <c r="F12721" s="33"/>
    </row>
    <row r="12722" spans="6:6">
      <c r="F12722" s="33"/>
    </row>
    <row r="12723" spans="6:6">
      <c r="F12723" s="33"/>
    </row>
    <row r="12724" spans="6:6">
      <c r="F12724" s="33"/>
    </row>
    <row r="12725" spans="6:6">
      <c r="F12725" s="33"/>
    </row>
    <row r="12726" spans="6:6">
      <c r="F12726" s="33"/>
    </row>
    <row r="12727" spans="6:6">
      <c r="F12727" s="33"/>
    </row>
    <row r="12728" spans="6:6">
      <c r="F12728" s="33"/>
    </row>
    <row r="12729" spans="6:6">
      <c r="F12729" s="33"/>
    </row>
    <row r="12730" spans="6:6">
      <c r="F12730" s="33"/>
    </row>
    <row r="12731" spans="6:6">
      <c r="F12731" s="33"/>
    </row>
    <row r="12732" spans="6:6">
      <c r="F12732" s="33"/>
    </row>
    <row r="12733" spans="6:6">
      <c r="F12733" s="33"/>
    </row>
    <row r="12734" spans="6:6">
      <c r="F12734" s="33"/>
    </row>
    <row r="12735" spans="6:6">
      <c r="F12735" s="33"/>
    </row>
    <row r="12736" spans="6:6">
      <c r="F12736" s="33"/>
    </row>
    <row r="12737" spans="6:6">
      <c r="F12737" s="33"/>
    </row>
    <row r="12738" spans="6:6">
      <c r="F12738" s="33"/>
    </row>
    <row r="12739" spans="6:6">
      <c r="F12739" s="33"/>
    </row>
    <row r="12740" spans="6:6">
      <c r="F12740" s="33"/>
    </row>
    <row r="12741" spans="6:6">
      <c r="F12741" s="33"/>
    </row>
    <row r="12742" spans="6:6">
      <c r="F12742" s="33"/>
    </row>
    <row r="12743" spans="6:6">
      <c r="F12743" s="33"/>
    </row>
    <row r="12744" spans="6:6">
      <c r="F12744" s="33"/>
    </row>
    <row r="12745" spans="6:6">
      <c r="F12745" s="33"/>
    </row>
    <row r="12746" spans="6:6">
      <c r="F12746" s="33"/>
    </row>
    <row r="12747" spans="6:6">
      <c r="F12747" s="33"/>
    </row>
    <row r="12748" spans="6:6">
      <c r="F12748" s="33"/>
    </row>
    <row r="12749" spans="6:6">
      <c r="F12749" s="33"/>
    </row>
    <row r="12750" spans="6:6">
      <c r="F12750" s="33"/>
    </row>
    <row r="12751" spans="6:6">
      <c r="F12751" s="33"/>
    </row>
    <row r="12752" spans="6:6">
      <c r="F12752" s="33"/>
    </row>
    <row r="12753" spans="6:6">
      <c r="F12753" s="33"/>
    </row>
    <row r="12754" spans="6:6">
      <c r="F12754" s="33"/>
    </row>
    <row r="12755" spans="6:6">
      <c r="F12755" s="33"/>
    </row>
    <row r="12756" spans="6:6">
      <c r="F12756" s="33"/>
    </row>
    <row r="12757" spans="6:6">
      <c r="F12757" s="33"/>
    </row>
    <row r="12758" spans="6:6">
      <c r="F12758" s="33"/>
    </row>
    <row r="12759" spans="6:6">
      <c r="F12759" s="33"/>
    </row>
    <row r="12760" spans="6:6">
      <c r="F12760" s="33"/>
    </row>
    <row r="12761" spans="6:6">
      <c r="F12761" s="33"/>
    </row>
    <row r="12762" spans="6:6">
      <c r="F12762" s="33"/>
    </row>
    <row r="12763" spans="6:6">
      <c r="F12763" s="33"/>
    </row>
    <row r="12764" spans="6:6">
      <c r="F12764" s="33"/>
    </row>
    <row r="12765" spans="6:6">
      <c r="F12765" s="33"/>
    </row>
    <row r="12766" spans="6:6">
      <c r="F12766" s="33"/>
    </row>
    <row r="12767" spans="6:6">
      <c r="F12767" s="33"/>
    </row>
    <row r="12768" spans="6:6">
      <c r="F12768" s="33"/>
    </row>
    <row r="12769" spans="6:6">
      <c r="F12769" s="33"/>
    </row>
    <row r="12770" spans="6:6">
      <c r="F12770" s="33"/>
    </row>
    <row r="12771" spans="6:6">
      <c r="F12771" s="33"/>
    </row>
    <row r="12772" spans="6:6">
      <c r="F12772" s="33"/>
    </row>
    <row r="12773" spans="6:6">
      <c r="F12773" s="33"/>
    </row>
    <row r="12774" spans="6:6">
      <c r="F12774" s="33"/>
    </row>
    <row r="12775" spans="6:6">
      <c r="F12775" s="33"/>
    </row>
    <row r="12776" spans="6:6">
      <c r="F12776" s="33"/>
    </row>
    <row r="12777" spans="6:6">
      <c r="F12777" s="33"/>
    </row>
    <row r="12778" spans="6:6">
      <c r="F12778" s="33"/>
    </row>
    <row r="12779" spans="6:6">
      <c r="F12779" s="33"/>
    </row>
    <row r="12780" spans="6:6">
      <c r="F12780" s="33"/>
    </row>
    <row r="12781" spans="6:6">
      <c r="F12781" s="33"/>
    </row>
    <row r="12782" spans="6:6">
      <c r="F12782" s="33"/>
    </row>
    <row r="12783" spans="6:6">
      <c r="F12783" s="33"/>
    </row>
    <row r="12784" spans="6:6">
      <c r="F12784" s="33"/>
    </row>
    <row r="12785" spans="6:6">
      <c r="F12785" s="33"/>
    </row>
    <row r="12786" spans="6:6">
      <c r="F12786" s="33"/>
    </row>
    <row r="12787" spans="6:6">
      <c r="F12787" s="33"/>
    </row>
    <row r="12788" spans="6:6">
      <c r="F12788" s="33"/>
    </row>
    <row r="12789" spans="6:6">
      <c r="F12789" s="33"/>
    </row>
    <row r="12790" spans="6:6">
      <c r="F12790" s="33"/>
    </row>
    <row r="12791" spans="6:6">
      <c r="F12791" s="33"/>
    </row>
    <row r="12792" spans="6:6">
      <c r="F12792" s="33"/>
    </row>
    <row r="12793" spans="6:6">
      <c r="F12793" s="33"/>
    </row>
    <row r="12794" spans="6:6">
      <c r="F12794" s="33"/>
    </row>
    <row r="12795" spans="6:6">
      <c r="F12795" s="33"/>
    </row>
    <row r="12796" spans="6:6">
      <c r="F12796" s="33"/>
    </row>
    <row r="12797" spans="6:6">
      <c r="F12797" s="33"/>
    </row>
    <row r="12798" spans="6:6">
      <c r="F12798" s="33"/>
    </row>
    <row r="12799" spans="6:6">
      <c r="F12799" s="33"/>
    </row>
    <row r="12800" spans="6:6">
      <c r="F12800" s="33"/>
    </row>
    <row r="12801" spans="6:6">
      <c r="F12801" s="33"/>
    </row>
    <row r="12802" spans="6:6">
      <c r="F12802" s="33"/>
    </row>
    <row r="12803" spans="6:6">
      <c r="F12803" s="33"/>
    </row>
    <row r="12804" spans="6:6">
      <c r="F12804" s="33"/>
    </row>
    <row r="12805" spans="6:6">
      <c r="F12805" s="33"/>
    </row>
    <row r="12806" spans="6:6">
      <c r="F12806" s="33"/>
    </row>
    <row r="12807" spans="6:6">
      <c r="F12807" s="33"/>
    </row>
    <row r="12808" spans="6:6">
      <c r="F12808" s="33"/>
    </row>
    <row r="12809" spans="6:6">
      <c r="F12809" s="33"/>
    </row>
    <row r="12810" spans="6:6">
      <c r="F12810" s="33"/>
    </row>
    <row r="12811" spans="6:6">
      <c r="F12811" s="33"/>
    </row>
    <row r="12812" spans="6:6">
      <c r="F12812" s="33"/>
    </row>
    <row r="12813" spans="6:6">
      <c r="F12813" s="33"/>
    </row>
    <row r="12814" spans="6:6">
      <c r="F12814" s="33"/>
    </row>
    <row r="12815" spans="6:6">
      <c r="F12815" s="33"/>
    </row>
    <row r="12816" spans="6:6">
      <c r="F12816" s="33"/>
    </row>
    <row r="12817" spans="6:6">
      <c r="F12817" s="33"/>
    </row>
    <row r="12818" spans="6:6">
      <c r="F12818" s="33"/>
    </row>
    <row r="12819" spans="6:6">
      <c r="F12819" s="33"/>
    </row>
    <row r="12820" spans="6:6">
      <c r="F12820" s="33"/>
    </row>
    <row r="12821" spans="6:6">
      <c r="F12821" s="33"/>
    </row>
    <row r="12822" spans="6:6">
      <c r="F12822" s="33"/>
    </row>
    <row r="12823" spans="6:6">
      <c r="F12823" s="33"/>
    </row>
    <row r="12824" spans="6:6">
      <c r="F12824" s="33"/>
    </row>
    <row r="12825" spans="6:6">
      <c r="F12825" s="33"/>
    </row>
    <row r="12826" spans="6:6">
      <c r="F12826" s="33"/>
    </row>
    <row r="12827" spans="6:6">
      <c r="F12827" s="33"/>
    </row>
    <row r="12828" spans="6:6">
      <c r="F12828" s="33"/>
    </row>
    <row r="12829" spans="6:6">
      <c r="F12829" s="33"/>
    </row>
    <row r="12830" spans="6:6">
      <c r="F12830" s="33"/>
    </row>
    <row r="12831" spans="6:6">
      <c r="F12831" s="33"/>
    </row>
    <row r="12832" spans="6:6">
      <c r="F12832" s="33"/>
    </row>
    <row r="12833" spans="6:6">
      <c r="F12833" s="33"/>
    </row>
    <row r="12834" spans="6:6">
      <c r="F12834" s="33"/>
    </row>
    <row r="12835" spans="6:6">
      <c r="F12835" s="33"/>
    </row>
    <row r="12836" spans="6:6">
      <c r="F12836" s="33"/>
    </row>
    <row r="12837" spans="6:6">
      <c r="F12837" s="33"/>
    </row>
    <row r="12838" spans="6:6">
      <c r="F12838" s="33"/>
    </row>
    <row r="12839" spans="6:6">
      <c r="F12839" s="33"/>
    </row>
    <row r="12840" spans="6:6">
      <c r="F12840" s="33"/>
    </row>
    <row r="12841" spans="6:6">
      <c r="F12841" s="33"/>
    </row>
    <row r="12842" spans="6:6">
      <c r="F12842" s="33"/>
    </row>
    <row r="12843" spans="6:6">
      <c r="F12843" s="33"/>
    </row>
    <row r="12844" spans="6:6">
      <c r="F12844" s="33"/>
    </row>
    <row r="12845" spans="6:6">
      <c r="F12845" s="33"/>
    </row>
    <row r="12846" spans="6:6">
      <c r="F12846" s="33"/>
    </row>
    <row r="12847" spans="6:6">
      <c r="F12847" s="33"/>
    </row>
    <row r="12848" spans="6:6">
      <c r="F12848" s="33"/>
    </row>
    <row r="12849" spans="6:6">
      <c r="F12849" s="33"/>
    </row>
    <row r="12850" spans="6:6">
      <c r="F12850" s="33"/>
    </row>
    <row r="12851" spans="6:6">
      <c r="F12851" s="33"/>
    </row>
    <row r="12852" spans="6:6">
      <c r="F12852" s="33"/>
    </row>
    <row r="12853" spans="6:6">
      <c r="F12853" s="33"/>
    </row>
    <row r="12854" spans="6:6">
      <c r="F12854" s="33"/>
    </row>
    <row r="12855" spans="6:6">
      <c r="F12855" s="33"/>
    </row>
    <row r="12856" spans="6:6">
      <c r="F12856" s="33"/>
    </row>
    <row r="12857" spans="6:6">
      <c r="F12857" s="33"/>
    </row>
    <row r="12858" spans="6:6">
      <c r="F12858" s="33"/>
    </row>
    <row r="12859" spans="6:6">
      <c r="F12859" s="33"/>
    </row>
    <row r="12860" spans="6:6">
      <c r="F12860" s="33"/>
    </row>
    <row r="12861" spans="6:6">
      <c r="F12861" s="33"/>
    </row>
    <row r="12862" spans="6:6">
      <c r="F12862" s="33"/>
    </row>
    <row r="12863" spans="6:6">
      <c r="F12863" s="33"/>
    </row>
    <row r="12864" spans="6:6">
      <c r="F12864" s="33"/>
    </row>
    <row r="12865" spans="6:6">
      <c r="F12865" s="33"/>
    </row>
    <row r="12866" spans="6:6">
      <c r="F12866" s="33"/>
    </row>
    <row r="12867" spans="6:6">
      <c r="F12867" s="33"/>
    </row>
    <row r="12868" spans="6:6">
      <c r="F12868" s="33"/>
    </row>
    <row r="12869" spans="6:6">
      <c r="F12869" s="33"/>
    </row>
    <row r="12870" spans="6:6">
      <c r="F12870" s="33"/>
    </row>
    <row r="12871" spans="6:6">
      <c r="F12871" s="33"/>
    </row>
    <row r="12872" spans="6:6">
      <c r="F12872" s="33"/>
    </row>
    <row r="12873" spans="6:6">
      <c r="F12873" s="33"/>
    </row>
    <row r="12874" spans="6:6">
      <c r="F12874" s="33"/>
    </row>
    <row r="12875" spans="6:6">
      <c r="F12875" s="33"/>
    </row>
    <row r="12876" spans="6:6">
      <c r="F12876" s="33"/>
    </row>
    <row r="12877" spans="6:6">
      <c r="F12877" s="33"/>
    </row>
    <row r="12878" spans="6:6">
      <c r="F12878" s="33"/>
    </row>
    <row r="12879" spans="6:6">
      <c r="F12879" s="33"/>
    </row>
    <row r="12880" spans="6:6">
      <c r="F12880" s="33"/>
    </row>
    <row r="12881" spans="6:6">
      <c r="F12881" s="33"/>
    </row>
    <row r="12882" spans="6:6">
      <c r="F12882" s="33"/>
    </row>
    <row r="12883" spans="6:6">
      <c r="F12883" s="33"/>
    </row>
    <row r="12884" spans="6:6">
      <c r="F12884" s="33"/>
    </row>
    <row r="12885" spans="6:6">
      <c r="F12885" s="33"/>
    </row>
    <row r="12886" spans="6:6">
      <c r="F12886" s="33"/>
    </row>
    <row r="12887" spans="6:6">
      <c r="F12887" s="33"/>
    </row>
    <row r="12888" spans="6:6">
      <c r="F12888" s="33"/>
    </row>
    <row r="12889" spans="6:6">
      <c r="F12889" s="33"/>
    </row>
    <row r="12890" spans="6:6">
      <c r="F12890" s="33"/>
    </row>
    <row r="12891" spans="6:6">
      <c r="F12891" s="33"/>
    </row>
    <row r="12892" spans="6:6">
      <c r="F12892" s="33"/>
    </row>
    <row r="12893" spans="6:6">
      <c r="F12893" s="33"/>
    </row>
    <row r="12894" spans="6:6">
      <c r="F12894" s="33"/>
    </row>
    <row r="12895" spans="6:6">
      <c r="F12895" s="33"/>
    </row>
    <row r="12896" spans="6:6">
      <c r="F12896" s="33"/>
    </row>
    <row r="12897" spans="6:6">
      <c r="F12897" s="33"/>
    </row>
    <row r="12898" spans="6:6">
      <c r="F12898" s="33"/>
    </row>
    <row r="12899" spans="6:6">
      <c r="F12899" s="33"/>
    </row>
    <row r="12900" spans="6:6">
      <c r="F12900" s="33"/>
    </row>
    <row r="12901" spans="6:6">
      <c r="F12901" s="33"/>
    </row>
    <row r="12902" spans="6:6">
      <c r="F12902" s="33"/>
    </row>
    <row r="12903" spans="6:6">
      <c r="F12903" s="33"/>
    </row>
    <row r="12904" spans="6:6">
      <c r="F12904" s="33"/>
    </row>
    <row r="12905" spans="6:6">
      <c r="F12905" s="33"/>
    </row>
    <row r="12906" spans="6:6">
      <c r="F12906" s="33"/>
    </row>
    <row r="12907" spans="6:6">
      <c r="F12907" s="33"/>
    </row>
    <row r="12908" spans="6:6">
      <c r="F12908" s="33"/>
    </row>
    <row r="12909" spans="6:6">
      <c r="F12909" s="33"/>
    </row>
    <row r="12910" spans="6:6">
      <c r="F12910" s="33"/>
    </row>
    <row r="12911" spans="6:6">
      <c r="F12911" s="33"/>
    </row>
    <row r="12912" spans="6:6">
      <c r="F12912" s="33"/>
    </row>
    <row r="12913" spans="6:6">
      <c r="F12913" s="33"/>
    </row>
    <row r="12914" spans="6:6">
      <c r="F12914" s="33"/>
    </row>
    <row r="12915" spans="6:6">
      <c r="F12915" s="33"/>
    </row>
    <row r="12916" spans="6:6">
      <c r="F12916" s="33"/>
    </row>
    <row r="12917" spans="6:6">
      <c r="F12917" s="33"/>
    </row>
    <row r="12918" spans="6:6">
      <c r="F12918" s="33"/>
    </row>
    <row r="12919" spans="6:6">
      <c r="F12919" s="33"/>
    </row>
    <row r="12920" spans="6:6">
      <c r="F12920" s="33"/>
    </row>
    <row r="12921" spans="6:6">
      <c r="F12921" s="33"/>
    </row>
    <row r="12922" spans="6:6">
      <c r="F12922" s="33"/>
    </row>
    <row r="12923" spans="6:6">
      <c r="F12923" s="33"/>
    </row>
    <row r="12924" spans="6:6">
      <c r="F12924" s="33"/>
    </row>
    <row r="12925" spans="6:6">
      <c r="F12925" s="33"/>
    </row>
    <row r="12926" spans="6:6">
      <c r="F12926" s="33"/>
    </row>
    <row r="12927" spans="6:6">
      <c r="F12927" s="33"/>
    </row>
    <row r="12928" spans="6:6">
      <c r="F12928" s="33"/>
    </row>
    <row r="12929" spans="6:6">
      <c r="F12929" s="33"/>
    </row>
    <row r="12930" spans="6:6">
      <c r="F12930" s="33"/>
    </row>
    <row r="12931" spans="6:6">
      <c r="F12931" s="33"/>
    </row>
    <row r="12932" spans="6:6">
      <c r="F12932" s="33"/>
    </row>
    <row r="12933" spans="6:6">
      <c r="F12933" s="33"/>
    </row>
    <row r="12934" spans="6:6">
      <c r="F12934" s="33"/>
    </row>
    <row r="12935" spans="6:6">
      <c r="F12935" s="33"/>
    </row>
    <row r="12936" spans="6:6">
      <c r="F12936" s="33"/>
    </row>
    <row r="12937" spans="6:6">
      <c r="F12937" s="33"/>
    </row>
    <row r="12938" spans="6:6">
      <c r="F12938" s="33"/>
    </row>
    <row r="12939" spans="6:6">
      <c r="F12939" s="33"/>
    </row>
    <row r="12940" spans="6:6">
      <c r="F12940" s="33"/>
    </row>
    <row r="12941" spans="6:6">
      <c r="F12941" s="33"/>
    </row>
    <row r="12942" spans="6:6">
      <c r="F12942" s="33"/>
    </row>
    <row r="12943" spans="6:6">
      <c r="F12943" s="33"/>
    </row>
    <row r="12944" spans="6:6">
      <c r="F12944" s="33"/>
    </row>
    <row r="12945" spans="6:6">
      <c r="F12945" s="33"/>
    </row>
    <row r="12946" spans="6:6">
      <c r="F12946" s="33"/>
    </row>
    <row r="12947" spans="6:6">
      <c r="F12947" s="33"/>
    </row>
    <row r="12948" spans="6:6">
      <c r="F12948" s="33"/>
    </row>
    <row r="12949" spans="6:6">
      <c r="F12949" s="33"/>
    </row>
    <row r="12950" spans="6:6">
      <c r="F12950" s="33"/>
    </row>
    <row r="12951" spans="6:6">
      <c r="F12951" s="33"/>
    </row>
    <row r="12952" spans="6:6">
      <c r="F12952" s="33"/>
    </row>
    <row r="12953" spans="6:6">
      <c r="F12953" s="33"/>
    </row>
    <row r="12954" spans="6:6">
      <c r="F12954" s="33"/>
    </row>
    <row r="12955" spans="6:6">
      <c r="F12955" s="33"/>
    </row>
    <row r="12956" spans="6:6">
      <c r="F12956" s="33"/>
    </row>
    <row r="12957" spans="6:6">
      <c r="F12957" s="33"/>
    </row>
    <row r="12958" spans="6:6">
      <c r="F12958" s="33"/>
    </row>
    <row r="12959" spans="6:6">
      <c r="F12959" s="33"/>
    </row>
    <row r="12960" spans="6:6">
      <c r="F12960" s="33"/>
    </row>
    <row r="12961" spans="6:6">
      <c r="F12961" s="33"/>
    </row>
    <row r="12962" spans="6:6">
      <c r="F12962" s="33"/>
    </row>
    <row r="12963" spans="6:6">
      <c r="F12963" s="33"/>
    </row>
    <row r="12964" spans="6:6">
      <c r="F12964" s="33"/>
    </row>
    <row r="12965" spans="6:6">
      <c r="F12965" s="33"/>
    </row>
    <row r="12966" spans="6:6">
      <c r="F12966" s="33"/>
    </row>
    <row r="12967" spans="6:6">
      <c r="F12967" s="33"/>
    </row>
    <row r="12968" spans="6:6">
      <c r="F12968" s="33"/>
    </row>
    <row r="12969" spans="6:6">
      <c r="F12969" s="33"/>
    </row>
    <row r="12970" spans="6:6">
      <c r="F12970" s="33"/>
    </row>
    <row r="12971" spans="6:6">
      <c r="F12971" s="33"/>
    </row>
    <row r="12972" spans="6:6">
      <c r="F12972" s="33"/>
    </row>
    <row r="12973" spans="6:6">
      <c r="F12973" s="33"/>
    </row>
    <row r="12974" spans="6:6">
      <c r="F12974" s="33"/>
    </row>
    <row r="12975" spans="6:6">
      <c r="F12975" s="33"/>
    </row>
    <row r="12976" spans="6:6">
      <c r="F12976" s="33"/>
    </row>
    <row r="12977" spans="6:6">
      <c r="F12977" s="33"/>
    </row>
    <row r="12978" spans="6:6">
      <c r="F12978" s="33"/>
    </row>
    <row r="12979" spans="6:6">
      <c r="F12979" s="33"/>
    </row>
    <row r="12980" spans="6:6">
      <c r="F12980" s="33"/>
    </row>
    <row r="12981" spans="6:6">
      <c r="F12981" s="33"/>
    </row>
    <row r="12982" spans="6:6">
      <c r="F12982" s="33"/>
    </row>
    <row r="12983" spans="6:6">
      <c r="F12983" s="33"/>
    </row>
    <row r="12984" spans="6:6">
      <c r="F12984" s="33"/>
    </row>
    <row r="12985" spans="6:6">
      <c r="F12985" s="33"/>
    </row>
    <row r="12986" spans="6:6">
      <c r="F12986" s="33"/>
    </row>
    <row r="12987" spans="6:6">
      <c r="F12987" s="33"/>
    </row>
    <row r="12988" spans="6:6">
      <c r="F12988" s="33"/>
    </row>
    <row r="12989" spans="6:6">
      <c r="F12989" s="33"/>
    </row>
    <row r="12990" spans="6:6">
      <c r="F12990" s="33"/>
    </row>
    <row r="12991" spans="6:6">
      <c r="F12991" s="33"/>
    </row>
    <row r="12992" spans="6:6">
      <c r="F12992" s="33"/>
    </row>
    <row r="12993" spans="6:6">
      <c r="F12993" s="33"/>
    </row>
    <row r="12994" spans="6:6">
      <c r="F12994" s="33"/>
    </row>
    <row r="12995" spans="6:6">
      <c r="F12995" s="33"/>
    </row>
    <row r="12996" spans="6:6">
      <c r="F12996" s="33"/>
    </row>
    <row r="12997" spans="6:6">
      <c r="F12997" s="33"/>
    </row>
    <row r="12998" spans="6:6">
      <c r="F12998" s="33"/>
    </row>
    <row r="12999" spans="6:6">
      <c r="F12999" s="33"/>
    </row>
    <row r="13000" spans="6:6">
      <c r="F13000" s="33"/>
    </row>
    <row r="13001" spans="6:6">
      <c r="F13001" s="33"/>
    </row>
    <row r="13002" spans="6:6">
      <c r="F13002" s="33"/>
    </row>
    <row r="13003" spans="6:6">
      <c r="F13003" s="33"/>
    </row>
    <row r="13004" spans="6:6">
      <c r="F13004" s="33"/>
    </row>
    <row r="13005" spans="6:6">
      <c r="F13005" s="33"/>
    </row>
    <row r="13006" spans="6:6">
      <c r="F13006" s="33"/>
    </row>
    <row r="13007" spans="6:6">
      <c r="F13007" s="33"/>
    </row>
    <row r="13008" spans="6:6">
      <c r="F13008" s="33"/>
    </row>
    <row r="13009" spans="6:6">
      <c r="F13009" s="33"/>
    </row>
    <row r="13010" spans="6:6">
      <c r="F13010" s="33"/>
    </row>
    <row r="13011" spans="6:6">
      <c r="F13011" s="33"/>
    </row>
    <row r="13012" spans="6:6">
      <c r="F13012" s="33"/>
    </row>
    <row r="13013" spans="6:6">
      <c r="F13013" s="33"/>
    </row>
    <row r="13014" spans="6:6">
      <c r="F13014" s="33"/>
    </row>
    <row r="13015" spans="6:6">
      <c r="F13015" s="33"/>
    </row>
    <row r="13016" spans="6:6">
      <c r="F13016" s="33"/>
    </row>
    <row r="13017" spans="6:6">
      <c r="F13017" s="33"/>
    </row>
    <row r="13018" spans="6:6">
      <c r="F13018" s="33"/>
    </row>
    <row r="13019" spans="6:6">
      <c r="F13019" s="33"/>
    </row>
    <row r="13020" spans="6:6">
      <c r="F13020" s="33"/>
    </row>
    <row r="13021" spans="6:6">
      <c r="F13021" s="33"/>
    </row>
    <row r="13022" spans="6:6">
      <c r="F13022" s="33"/>
    </row>
    <row r="13023" spans="6:6">
      <c r="F13023" s="33"/>
    </row>
    <row r="13024" spans="6:6">
      <c r="F13024" s="33"/>
    </row>
    <row r="13025" spans="6:6">
      <c r="F13025" s="33"/>
    </row>
    <row r="13026" spans="6:6">
      <c r="F13026" s="33"/>
    </row>
    <row r="13027" spans="6:6">
      <c r="F13027" s="33"/>
    </row>
    <row r="13028" spans="6:6">
      <c r="F13028" s="33"/>
    </row>
    <row r="13029" spans="6:6">
      <c r="F13029" s="33"/>
    </row>
    <row r="13030" spans="6:6">
      <c r="F13030" s="33"/>
    </row>
    <row r="13031" spans="6:6">
      <c r="F13031" s="33"/>
    </row>
    <row r="13032" spans="6:6">
      <c r="F13032" s="33"/>
    </row>
    <row r="13033" spans="6:6">
      <c r="F13033" s="33"/>
    </row>
    <row r="13034" spans="6:6">
      <c r="F13034" s="33"/>
    </row>
    <row r="13035" spans="6:6">
      <c r="F13035" s="33"/>
    </row>
    <row r="13036" spans="6:6">
      <c r="F13036" s="33"/>
    </row>
    <row r="13037" spans="6:6">
      <c r="F13037" s="33"/>
    </row>
    <row r="13038" spans="6:6">
      <c r="F13038" s="33"/>
    </row>
    <row r="13039" spans="6:6">
      <c r="F13039" s="33"/>
    </row>
    <row r="13040" spans="6:6">
      <c r="F13040" s="33"/>
    </row>
    <row r="13041" spans="6:6">
      <c r="F13041" s="33"/>
    </row>
    <row r="13042" spans="6:6">
      <c r="F13042" s="33"/>
    </row>
    <row r="13043" spans="6:6">
      <c r="F13043" s="33"/>
    </row>
    <row r="13044" spans="6:6">
      <c r="F13044" s="33"/>
    </row>
    <row r="13045" spans="6:6">
      <c r="F13045" s="33"/>
    </row>
    <row r="13046" spans="6:6">
      <c r="F13046" s="33"/>
    </row>
    <row r="13047" spans="6:6">
      <c r="F13047" s="33"/>
    </row>
    <row r="13048" spans="6:6">
      <c r="F13048" s="33"/>
    </row>
    <row r="13049" spans="6:6">
      <c r="F13049" s="33"/>
    </row>
    <row r="13050" spans="6:6">
      <c r="F13050" s="33"/>
    </row>
    <row r="13051" spans="6:6">
      <c r="F13051" s="33"/>
    </row>
    <row r="13052" spans="6:6">
      <c r="F13052" s="33"/>
    </row>
    <row r="13053" spans="6:6">
      <c r="F13053" s="33"/>
    </row>
    <row r="13054" spans="6:6">
      <c r="F13054" s="33"/>
    </row>
    <row r="13055" spans="6:6">
      <c r="F13055" s="33"/>
    </row>
    <row r="13056" spans="6:6">
      <c r="F13056" s="33"/>
    </row>
    <row r="13057" spans="6:6">
      <c r="F13057" s="33"/>
    </row>
    <row r="13058" spans="6:6">
      <c r="F13058" s="33"/>
    </row>
    <row r="13059" spans="6:6">
      <c r="F13059" s="33"/>
    </row>
    <row r="13060" spans="6:6">
      <c r="F13060" s="33"/>
    </row>
    <row r="13061" spans="6:6">
      <c r="F13061" s="33"/>
    </row>
    <row r="13062" spans="6:6">
      <c r="F13062" s="33"/>
    </row>
    <row r="13063" spans="6:6">
      <c r="F13063" s="33"/>
    </row>
    <row r="13064" spans="6:6">
      <c r="F13064" s="33"/>
    </row>
    <row r="13065" spans="6:6">
      <c r="F13065" s="33"/>
    </row>
    <row r="13066" spans="6:6">
      <c r="F13066" s="33"/>
    </row>
    <row r="13067" spans="6:6">
      <c r="F13067" s="33"/>
    </row>
    <row r="13068" spans="6:6">
      <c r="F13068" s="33"/>
    </row>
    <row r="13069" spans="6:6">
      <c r="F13069" s="33"/>
    </row>
    <row r="13070" spans="6:6">
      <c r="F13070" s="33"/>
    </row>
    <row r="13071" spans="6:6">
      <c r="F13071" s="33"/>
    </row>
    <row r="13072" spans="6:6">
      <c r="F13072" s="33"/>
    </row>
    <row r="13073" spans="6:6">
      <c r="F13073" s="33"/>
    </row>
    <row r="13074" spans="6:6">
      <c r="F13074" s="33"/>
    </row>
    <row r="13075" spans="6:6">
      <c r="F13075" s="33"/>
    </row>
    <row r="13076" spans="6:6">
      <c r="F13076" s="33"/>
    </row>
    <row r="13077" spans="6:6">
      <c r="F13077" s="33"/>
    </row>
    <row r="13078" spans="6:6">
      <c r="F13078" s="33"/>
    </row>
    <row r="13079" spans="6:6">
      <c r="F13079" s="33"/>
    </row>
    <row r="13080" spans="6:6">
      <c r="F13080" s="33"/>
    </row>
    <row r="13081" spans="6:6">
      <c r="F13081" s="33"/>
    </row>
    <row r="13082" spans="6:6">
      <c r="F13082" s="33"/>
    </row>
    <row r="13083" spans="6:6">
      <c r="F13083" s="33"/>
    </row>
    <row r="13084" spans="6:6">
      <c r="F13084" s="33"/>
    </row>
    <row r="13085" spans="6:6">
      <c r="F13085" s="33"/>
    </row>
    <row r="13086" spans="6:6">
      <c r="F13086" s="33"/>
    </row>
    <row r="13087" spans="6:6">
      <c r="F13087" s="33"/>
    </row>
    <row r="13088" spans="6:6">
      <c r="F13088" s="33"/>
    </row>
    <row r="13089" spans="6:6">
      <c r="F13089" s="33"/>
    </row>
    <row r="13090" spans="6:6">
      <c r="F13090" s="33"/>
    </row>
    <row r="13091" spans="6:6">
      <c r="F13091" s="33"/>
    </row>
    <row r="13092" spans="6:6">
      <c r="F13092" s="33"/>
    </row>
    <row r="13093" spans="6:6">
      <c r="F13093" s="33"/>
    </row>
    <row r="13094" spans="6:6">
      <c r="F13094" s="33"/>
    </row>
    <row r="13095" spans="6:6">
      <c r="F13095" s="33"/>
    </row>
    <row r="13096" spans="6:6">
      <c r="F13096" s="33"/>
    </row>
    <row r="13097" spans="6:6">
      <c r="F13097" s="33"/>
    </row>
    <row r="13098" spans="6:6">
      <c r="F13098" s="33"/>
    </row>
    <row r="13099" spans="6:6">
      <c r="F13099" s="33"/>
    </row>
    <row r="13100" spans="6:6">
      <c r="F13100" s="33"/>
    </row>
    <row r="13101" spans="6:6">
      <c r="F13101" s="33"/>
    </row>
    <row r="13102" spans="6:6">
      <c r="F13102" s="33"/>
    </row>
    <row r="13103" spans="6:6">
      <c r="F13103" s="33"/>
    </row>
    <row r="13104" spans="6:6">
      <c r="F13104" s="33"/>
    </row>
    <row r="13105" spans="6:6">
      <c r="F13105" s="33"/>
    </row>
    <row r="13106" spans="6:6">
      <c r="F13106" s="33"/>
    </row>
    <row r="13107" spans="6:6">
      <c r="F13107" s="33"/>
    </row>
    <row r="13108" spans="6:6">
      <c r="F13108" s="33"/>
    </row>
    <row r="13109" spans="6:6">
      <c r="F13109" s="33"/>
    </row>
    <row r="13110" spans="6:6">
      <c r="F13110" s="33"/>
    </row>
    <row r="13111" spans="6:6">
      <c r="F13111" s="33"/>
    </row>
    <row r="13112" spans="6:6">
      <c r="F13112" s="33"/>
    </row>
    <row r="13113" spans="6:6">
      <c r="F13113" s="33"/>
    </row>
    <row r="13114" spans="6:6">
      <c r="F13114" s="33"/>
    </row>
    <row r="13115" spans="6:6">
      <c r="F13115" s="33"/>
    </row>
    <row r="13116" spans="6:6">
      <c r="F13116" s="33"/>
    </row>
    <row r="13117" spans="6:6">
      <c r="F13117" s="33"/>
    </row>
    <row r="13118" spans="6:6">
      <c r="F13118" s="33"/>
    </row>
    <row r="13119" spans="6:6">
      <c r="F13119" s="33"/>
    </row>
    <row r="13120" spans="6:6">
      <c r="F13120" s="33"/>
    </row>
    <row r="13121" spans="6:6">
      <c r="F13121" s="33"/>
    </row>
    <row r="13122" spans="6:6">
      <c r="F13122" s="33"/>
    </row>
    <row r="13123" spans="6:6">
      <c r="F13123" s="33"/>
    </row>
    <row r="13124" spans="6:6">
      <c r="F13124" s="33"/>
    </row>
    <row r="13125" spans="6:6">
      <c r="F13125" s="33"/>
    </row>
    <row r="13126" spans="6:6">
      <c r="F13126" s="33"/>
    </row>
    <row r="13127" spans="6:6">
      <c r="F13127" s="33"/>
    </row>
    <row r="13128" spans="6:6">
      <c r="F13128" s="33"/>
    </row>
    <row r="13129" spans="6:6">
      <c r="F13129" s="33"/>
    </row>
    <row r="13130" spans="6:6">
      <c r="F13130" s="33"/>
    </row>
    <row r="13131" spans="6:6">
      <c r="F13131" s="33"/>
    </row>
    <row r="13132" spans="6:6">
      <c r="F13132" s="33"/>
    </row>
    <row r="13133" spans="6:6">
      <c r="F13133" s="33"/>
    </row>
    <row r="13134" spans="6:6">
      <c r="F13134" s="33"/>
    </row>
    <row r="13135" spans="6:6">
      <c r="F13135" s="33"/>
    </row>
    <row r="13136" spans="6:6">
      <c r="F13136" s="33"/>
    </row>
    <row r="13137" spans="6:6">
      <c r="F13137" s="33"/>
    </row>
    <row r="13138" spans="6:6">
      <c r="F13138" s="33"/>
    </row>
    <row r="13139" spans="6:6">
      <c r="F13139" s="33"/>
    </row>
    <row r="13140" spans="6:6">
      <c r="F13140" s="33"/>
    </row>
    <row r="13141" spans="6:6">
      <c r="F13141" s="33"/>
    </row>
    <row r="13142" spans="6:6">
      <c r="F13142" s="33"/>
    </row>
    <row r="13143" spans="6:6">
      <c r="F13143" s="33"/>
    </row>
    <row r="13144" spans="6:6">
      <c r="F13144" s="33"/>
    </row>
    <row r="13145" spans="6:6">
      <c r="F13145" s="33"/>
    </row>
    <row r="13146" spans="6:6">
      <c r="F13146" s="33"/>
    </row>
    <row r="13147" spans="6:6">
      <c r="F13147" s="33"/>
    </row>
    <row r="13148" spans="6:6">
      <c r="F13148" s="33"/>
    </row>
    <row r="13149" spans="6:6">
      <c r="F13149" s="33"/>
    </row>
    <row r="13150" spans="6:6">
      <c r="F13150" s="33"/>
    </row>
    <row r="13151" spans="6:6">
      <c r="F13151" s="33"/>
    </row>
    <row r="13152" spans="6:6">
      <c r="F13152" s="33"/>
    </row>
    <row r="13153" spans="6:6">
      <c r="F13153" s="33"/>
    </row>
    <row r="13154" spans="6:6">
      <c r="F13154" s="33"/>
    </row>
    <row r="13155" spans="6:6">
      <c r="F13155" s="33"/>
    </row>
    <row r="13156" spans="6:6">
      <c r="F13156" s="33"/>
    </row>
    <row r="13157" spans="6:6">
      <c r="F13157" s="33"/>
    </row>
    <row r="13158" spans="6:6">
      <c r="F13158" s="33"/>
    </row>
    <row r="13159" spans="6:6">
      <c r="F13159" s="33"/>
    </row>
    <row r="13160" spans="6:6">
      <c r="F13160" s="33"/>
    </row>
    <row r="13161" spans="6:6">
      <c r="F13161" s="33"/>
    </row>
    <row r="13162" spans="6:6">
      <c r="F13162" s="33"/>
    </row>
    <row r="13163" spans="6:6">
      <c r="F13163" s="33"/>
    </row>
    <row r="13164" spans="6:6">
      <c r="F13164" s="33"/>
    </row>
    <row r="13165" spans="6:6">
      <c r="F13165" s="33"/>
    </row>
    <row r="13166" spans="6:6">
      <c r="F13166" s="33"/>
    </row>
    <row r="13167" spans="6:6">
      <c r="F13167" s="33"/>
    </row>
    <row r="13168" spans="6:6">
      <c r="F13168" s="33"/>
    </row>
    <row r="13169" spans="6:6">
      <c r="F13169" s="33"/>
    </row>
    <row r="13170" spans="6:6">
      <c r="F13170" s="33"/>
    </row>
    <row r="13171" spans="6:6">
      <c r="F13171" s="33"/>
    </row>
    <row r="13172" spans="6:6">
      <c r="F13172" s="33"/>
    </row>
    <row r="13173" spans="6:6">
      <c r="F13173" s="33"/>
    </row>
    <row r="13174" spans="6:6">
      <c r="F13174" s="33"/>
    </row>
    <row r="13175" spans="6:6">
      <c r="F13175" s="33"/>
    </row>
    <row r="13176" spans="6:6">
      <c r="F13176" s="33"/>
    </row>
    <row r="13177" spans="6:6">
      <c r="F13177" s="33"/>
    </row>
    <row r="13178" spans="6:6">
      <c r="F13178" s="33"/>
    </row>
    <row r="13179" spans="6:6">
      <c r="F13179" s="33"/>
    </row>
    <row r="13180" spans="6:6">
      <c r="F13180" s="33"/>
    </row>
    <row r="13181" spans="6:6">
      <c r="F13181" s="33"/>
    </row>
    <row r="13182" spans="6:6">
      <c r="F13182" s="33"/>
    </row>
    <row r="13183" spans="6:6">
      <c r="F13183" s="33"/>
    </row>
    <row r="13184" spans="6:6">
      <c r="F13184" s="33"/>
    </row>
    <row r="13185" spans="6:6">
      <c r="F13185" s="33"/>
    </row>
    <row r="13186" spans="6:6">
      <c r="F13186" s="33"/>
    </row>
    <row r="13187" spans="6:6">
      <c r="F13187" s="33"/>
    </row>
    <row r="13188" spans="6:6">
      <c r="F13188" s="33"/>
    </row>
    <row r="13189" spans="6:6">
      <c r="F13189" s="33"/>
    </row>
    <row r="13190" spans="6:6">
      <c r="F13190" s="33"/>
    </row>
    <row r="13191" spans="6:6">
      <c r="F13191" s="33"/>
    </row>
    <row r="13192" spans="6:6">
      <c r="F13192" s="33"/>
    </row>
    <row r="13193" spans="6:6">
      <c r="F13193" s="33"/>
    </row>
    <row r="13194" spans="6:6">
      <c r="F13194" s="33"/>
    </row>
    <row r="13195" spans="6:6">
      <c r="F13195" s="33"/>
    </row>
    <row r="13196" spans="6:6">
      <c r="F13196" s="33"/>
    </row>
    <row r="13197" spans="6:6">
      <c r="F13197" s="33"/>
    </row>
    <row r="13198" spans="6:6">
      <c r="F13198" s="33"/>
    </row>
    <row r="13199" spans="6:6">
      <c r="F13199" s="33"/>
    </row>
    <row r="13200" spans="6:6">
      <c r="F13200" s="33"/>
    </row>
    <row r="13201" spans="6:6">
      <c r="F13201" s="33"/>
    </row>
    <row r="13202" spans="6:6">
      <c r="F13202" s="33"/>
    </row>
    <row r="13203" spans="6:6">
      <c r="F13203" s="33"/>
    </row>
    <row r="13204" spans="6:6">
      <c r="F13204" s="33"/>
    </row>
    <row r="13205" spans="6:6">
      <c r="F13205" s="33"/>
    </row>
    <row r="13206" spans="6:6">
      <c r="F13206" s="33"/>
    </row>
    <row r="13207" spans="6:6">
      <c r="F13207" s="33"/>
    </row>
    <row r="13208" spans="6:6">
      <c r="F13208" s="33"/>
    </row>
    <row r="13209" spans="6:6">
      <c r="F13209" s="33"/>
    </row>
    <row r="13210" spans="6:6">
      <c r="F13210" s="33"/>
    </row>
    <row r="13211" spans="6:6">
      <c r="F13211" s="33"/>
    </row>
    <row r="13212" spans="6:6">
      <c r="F13212" s="33"/>
    </row>
    <row r="13213" spans="6:6">
      <c r="F13213" s="33"/>
    </row>
    <row r="13214" spans="6:6">
      <c r="F13214" s="33"/>
    </row>
    <row r="13215" spans="6:6">
      <c r="F13215" s="33"/>
    </row>
    <row r="13216" spans="6:6">
      <c r="F13216" s="33"/>
    </row>
    <row r="13217" spans="6:6">
      <c r="F13217" s="33"/>
    </row>
    <row r="13218" spans="6:6">
      <c r="F13218" s="33"/>
    </row>
    <row r="13219" spans="6:6">
      <c r="F13219" s="33"/>
    </row>
    <row r="13220" spans="6:6">
      <c r="F13220" s="33"/>
    </row>
    <row r="13221" spans="6:6">
      <c r="F13221" s="33"/>
    </row>
    <row r="13222" spans="6:6">
      <c r="F13222" s="33"/>
    </row>
    <row r="13223" spans="6:6">
      <c r="F13223" s="33"/>
    </row>
    <row r="13224" spans="6:6">
      <c r="F13224" s="33"/>
    </row>
    <row r="13225" spans="6:6">
      <c r="F13225" s="33"/>
    </row>
    <row r="13226" spans="6:6">
      <c r="F13226" s="33"/>
    </row>
    <row r="13227" spans="6:6">
      <c r="F13227" s="33"/>
    </row>
    <row r="13228" spans="6:6">
      <c r="F13228" s="33"/>
    </row>
    <row r="13229" spans="6:6">
      <c r="F13229" s="33"/>
    </row>
    <row r="13230" spans="6:6">
      <c r="F13230" s="33"/>
    </row>
    <row r="13231" spans="6:6">
      <c r="F13231" s="33"/>
    </row>
    <row r="13232" spans="6:6">
      <c r="F13232" s="33"/>
    </row>
    <row r="13233" spans="6:6">
      <c r="F13233" s="33"/>
    </row>
    <row r="13234" spans="6:6">
      <c r="F13234" s="33"/>
    </row>
    <row r="13235" spans="6:6">
      <c r="F13235" s="33"/>
    </row>
    <row r="13236" spans="6:6">
      <c r="F13236" s="33"/>
    </row>
    <row r="13237" spans="6:6">
      <c r="F13237" s="33"/>
    </row>
    <row r="13238" spans="6:6">
      <c r="F13238" s="33"/>
    </row>
    <row r="13239" spans="6:6">
      <c r="F13239" s="33"/>
    </row>
    <row r="13240" spans="6:6">
      <c r="F13240" s="33"/>
    </row>
    <row r="13241" spans="6:6">
      <c r="F13241" s="33"/>
    </row>
    <row r="13242" spans="6:6">
      <c r="F13242" s="33"/>
    </row>
    <row r="13243" spans="6:6">
      <c r="F13243" s="33"/>
    </row>
    <row r="13244" spans="6:6">
      <c r="F13244" s="33"/>
    </row>
    <row r="13245" spans="6:6">
      <c r="F13245" s="33"/>
    </row>
    <row r="13246" spans="6:6">
      <c r="F13246" s="33"/>
    </row>
    <row r="13247" spans="6:6">
      <c r="F13247" s="33"/>
    </row>
    <row r="13248" spans="6:6">
      <c r="F13248" s="33"/>
    </row>
    <row r="13249" spans="6:6">
      <c r="F13249" s="33"/>
    </row>
    <row r="13250" spans="6:6">
      <c r="F13250" s="33"/>
    </row>
    <row r="13251" spans="6:6">
      <c r="F13251" s="33"/>
    </row>
    <row r="13252" spans="6:6">
      <c r="F13252" s="33"/>
    </row>
    <row r="13253" spans="6:6">
      <c r="F13253" s="33"/>
    </row>
    <row r="13254" spans="6:6">
      <c r="F13254" s="33"/>
    </row>
    <row r="13255" spans="6:6">
      <c r="F13255" s="33"/>
    </row>
    <row r="13256" spans="6:6">
      <c r="F13256" s="33"/>
    </row>
    <row r="13257" spans="6:6">
      <c r="F13257" s="33"/>
    </row>
    <row r="13258" spans="6:6">
      <c r="F13258" s="33"/>
    </row>
    <row r="13259" spans="6:6">
      <c r="F13259" s="33"/>
    </row>
    <row r="13260" spans="6:6">
      <c r="F13260" s="33"/>
    </row>
    <row r="13261" spans="6:6">
      <c r="F13261" s="33"/>
    </row>
    <row r="13262" spans="6:6">
      <c r="F13262" s="33"/>
    </row>
    <row r="13263" spans="6:6">
      <c r="F13263" s="33"/>
    </row>
    <row r="13264" spans="6:6">
      <c r="F13264" s="33"/>
    </row>
    <row r="13265" spans="6:6">
      <c r="F13265" s="33"/>
    </row>
    <row r="13266" spans="6:6">
      <c r="F13266" s="33"/>
    </row>
    <row r="13267" spans="6:6">
      <c r="F13267" s="33"/>
    </row>
    <row r="13268" spans="6:6">
      <c r="F13268" s="33"/>
    </row>
    <row r="13269" spans="6:6">
      <c r="F13269" s="33"/>
    </row>
    <row r="13270" spans="6:6">
      <c r="F13270" s="33"/>
    </row>
    <row r="13271" spans="6:6">
      <c r="F13271" s="33"/>
    </row>
    <row r="13272" spans="6:6">
      <c r="F13272" s="33"/>
    </row>
    <row r="13273" spans="6:6">
      <c r="F13273" s="33"/>
    </row>
    <row r="13274" spans="6:6">
      <c r="F13274" s="33"/>
    </row>
    <row r="13275" spans="6:6">
      <c r="F13275" s="33"/>
    </row>
    <row r="13276" spans="6:6">
      <c r="F13276" s="33"/>
    </row>
    <row r="13277" spans="6:6">
      <c r="F13277" s="33"/>
    </row>
    <row r="13278" spans="6:6">
      <c r="F13278" s="33"/>
    </row>
    <row r="13279" spans="6:6">
      <c r="F13279" s="33"/>
    </row>
    <row r="13280" spans="6:6">
      <c r="F13280" s="33"/>
    </row>
    <row r="13281" spans="6:6">
      <c r="F13281" s="33"/>
    </row>
    <row r="13282" spans="6:6">
      <c r="F13282" s="33"/>
    </row>
    <row r="13283" spans="6:6">
      <c r="F13283" s="33"/>
    </row>
    <row r="13284" spans="6:6">
      <c r="F13284" s="33"/>
    </row>
    <row r="13285" spans="6:6">
      <c r="F13285" s="33"/>
    </row>
    <row r="13286" spans="6:6">
      <c r="F13286" s="33"/>
    </row>
    <row r="13287" spans="6:6">
      <c r="F13287" s="33"/>
    </row>
    <row r="13288" spans="6:6">
      <c r="F13288" s="33"/>
    </row>
    <row r="13289" spans="6:6">
      <c r="F13289" s="33"/>
    </row>
    <row r="13290" spans="6:6">
      <c r="F13290" s="33"/>
    </row>
    <row r="13291" spans="6:6">
      <c r="F13291" s="33"/>
    </row>
    <row r="13292" spans="6:6">
      <c r="F13292" s="33"/>
    </row>
    <row r="13293" spans="6:6">
      <c r="F13293" s="33"/>
    </row>
    <row r="13294" spans="6:6">
      <c r="F13294" s="33"/>
    </row>
    <row r="13295" spans="6:6">
      <c r="F13295" s="33"/>
    </row>
    <row r="13296" spans="6:6">
      <c r="F13296" s="33"/>
    </row>
    <row r="13297" spans="6:6">
      <c r="F13297" s="33"/>
    </row>
    <row r="13298" spans="6:6">
      <c r="F13298" s="33"/>
    </row>
    <row r="13299" spans="6:6">
      <c r="F13299" s="33"/>
    </row>
    <row r="13300" spans="6:6">
      <c r="F13300" s="33"/>
    </row>
    <row r="13301" spans="6:6">
      <c r="F13301" s="33"/>
    </row>
    <row r="13302" spans="6:6">
      <c r="F13302" s="33"/>
    </row>
    <row r="13303" spans="6:6">
      <c r="F13303" s="33"/>
    </row>
    <row r="13304" spans="6:6">
      <c r="F13304" s="33"/>
    </row>
    <row r="13305" spans="6:6">
      <c r="F13305" s="33"/>
    </row>
    <row r="13306" spans="6:6">
      <c r="F13306" s="33"/>
    </row>
    <row r="13307" spans="6:6">
      <c r="F13307" s="33"/>
    </row>
    <row r="13308" spans="6:6">
      <c r="F13308" s="33"/>
    </row>
    <row r="13309" spans="6:6">
      <c r="F13309" s="33"/>
    </row>
    <row r="13310" spans="6:6">
      <c r="F13310" s="33"/>
    </row>
    <row r="13311" spans="6:6">
      <c r="F13311" s="33"/>
    </row>
    <row r="13312" spans="6:6">
      <c r="F13312" s="33"/>
    </row>
    <row r="13313" spans="6:6">
      <c r="F13313" s="33"/>
    </row>
    <row r="13314" spans="6:6">
      <c r="F13314" s="33"/>
    </row>
    <row r="13315" spans="6:6">
      <c r="F13315" s="33"/>
    </row>
    <row r="13316" spans="6:6">
      <c r="F13316" s="33"/>
    </row>
    <row r="13317" spans="6:6">
      <c r="F13317" s="33"/>
    </row>
    <row r="13318" spans="6:6">
      <c r="F13318" s="33"/>
    </row>
    <row r="13319" spans="6:6">
      <c r="F13319" s="33"/>
    </row>
    <row r="13320" spans="6:6">
      <c r="F13320" s="33"/>
    </row>
    <row r="13321" spans="6:6">
      <c r="F13321" s="33"/>
    </row>
    <row r="13322" spans="6:6">
      <c r="F13322" s="33"/>
    </row>
    <row r="13323" spans="6:6">
      <c r="F13323" s="33"/>
    </row>
    <row r="13324" spans="6:6">
      <c r="F13324" s="33"/>
    </row>
    <row r="13325" spans="6:6">
      <c r="F13325" s="33"/>
    </row>
    <row r="13326" spans="6:6">
      <c r="F13326" s="33"/>
    </row>
    <row r="13327" spans="6:6">
      <c r="F13327" s="33"/>
    </row>
    <row r="13328" spans="6:6">
      <c r="F13328" s="33"/>
    </row>
    <row r="13329" spans="6:6">
      <c r="F13329" s="33"/>
    </row>
    <row r="13330" spans="6:6">
      <c r="F13330" s="33"/>
    </row>
    <row r="13331" spans="6:6">
      <c r="F13331" s="33"/>
    </row>
    <row r="13332" spans="6:6">
      <c r="F13332" s="33"/>
    </row>
    <row r="13333" spans="6:6">
      <c r="F13333" s="33"/>
    </row>
    <row r="13334" spans="6:6">
      <c r="F13334" s="33"/>
    </row>
    <row r="13335" spans="6:6">
      <c r="F13335" s="33"/>
    </row>
    <row r="13336" spans="6:6">
      <c r="F13336" s="33"/>
    </row>
    <row r="13337" spans="6:6">
      <c r="F13337" s="33"/>
    </row>
    <row r="13338" spans="6:6">
      <c r="F13338" s="33"/>
    </row>
    <row r="13339" spans="6:6">
      <c r="F13339" s="33"/>
    </row>
    <row r="13340" spans="6:6">
      <c r="F13340" s="33"/>
    </row>
    <row r="13341" spans="6:6">
      <c r="F13341" s="33"/>
    </row>
    <row r="13342" spans="6:6">
      <c r="F13342" s="33"/>
    </row>
    <row r="13343" spans="6:6">
      <c r="F13343" s="33"/>
    </row>
    <row r="13344" spans="6:6">
      <c r="F13344" s="33"/>
    </row>
    <row r="13345" spans="6:6">
      <c r="F13345" s="33"/>
    </row>
    <row r="13346" spans="6:6">
      <c r="F13346" s="33"/>
    </row>
    <row r="13347" spans="6:6">
      <c r="F13347" s="33"/>
    </row>
    <row r="13348" spans="6:6">
      <c r="F13348" s="33"/>
    </row>
    <row r="13349" spans="6:6">
      <c r="F13349" s="33"/>
    </row>
    <row r="13350" spans="6:6">
      <c r="F13350" s="33"/>
    </row>
    <row r="13351" spans="6:6">
      <c r="F13351" s="33"/>
    </row>
    <row r="13352" spans="6:6">
      <c r="F13352" s="33"/>
    </row>
    <row r="13353" spans="6:6">
      <c r="F13353" s="33"/>
    </row>
    <row r="13354" spans="6:6">
      <c r="F13354" s="33"/>
    </row>
    <row r="13355" spans="6:6">
      <c r="F13355" s="33"/>
    </row>
    <row r="13356" spans="6:6">
      <c r="F13356" s="33"/>
    </row>
    <row r="13357" spans="6:6">
      <c r="F13357" s="33"/>
    </row>
    <row r="13358" spans="6:6">
      <c r="F13358" s="33"/>
    </row>
    <row r="13359" spans="6:6">
      <c r="F13359" s="33"/>
    </row>
    <row r="13360" spans="6:6">
      <c r="F13360" s="33"/>
    </row>
    <row r="13361" spans="6:6">
      <c r="F13361" s="33"/>
    </row>
    <row r="13362" spans="6:6">
      <c r="F13362" s="33"/>
    </row>
    <row r="13363" spans="6:6">
      <c r="F13363" s="33"/>
    </row>
    <row r="13364" spans="6:6">
      <c r="F13364" s="33"/>
    </row>
    <row r="13365" spans="6:6">
      <c r="F13365" s="33"/>
    </row>
    <row r="13366" spans="6:6">
      <c r="F13366" s="33"/>
    </row>
    <row r="13367" spans="6:6">
      <c r="F13367" s="33"/>
    </row>
    <row r="13368" spans="6:6">
      <c r="F13368" s="33"/>
    </row>
    <row r="13369" spans="6:6">
      <c r="F13369" s="33"/>
    </row>
    <row r="13370" spans="6:6">
      <c r="F13370" s="33"/>
    </row>
    <row r="13371" spans="6:6">
      <c r="F13371" s="33"/>
    </row>
    <row r="13372" spans="6:6">
      <c r="F13372" s="33"/>
    </row>
    <row r="13373" spans="6:6">
      <c r="F13373" s="33"/>
    </row>
    <row r="13374" spans="6:6">
      <c r="F13374" s="33"/>
    </row>
    <row r="13375" spans="6:6">
      <c r="F13375" s="33"/>
    </row>
    <row r="13376" spans="6:6">
      <c r="F13376" s="33"/>
    </row>
    <row r="13377" spans="6:6">
      <c r="F13377" s="33"/>
    </row>
    <row r="13378" spans="6:6">
      <c r="F13378" s="33"/>
    </row>
    <row r="13379" spans="6:6">
      <c r="F13379" s="33"/>
    </row>
    <row r="13380" spans="6:6">
      <c r="F13380" s="33"/>
    </row>
    <row r="13381" spans="6:6">
      <c r="F13381" s="33"/>
    </row>
    <row r="13382" spans="6:6">
      <c r="F13382" s="33"/>
    </row>
    <row r="13383" spans="6:6">
      <c r="F13383" s="33"/>
    </row>
    <row r="13384" spans="6:6">
      <c r="F13384" s="33"/>
    </row>
    <row r="13385" spans="6:6">
      <c r="F13385" s="33"/>
    </row>
    <row r="13386" spans="6:6">
      <c r="F13386" s="33"/>
    </row>
    <row r="13387" spans="6:6">
      <c r="F13387" s="33"/>
    </row>
    <row r="13388" spans="6:6">
      <c r="F13388" s="33"/>
    </row>
    <row r="13389" spans="6:6">
      <c r="F13389" s="33"/>
    </row>
    <row r="13390" spans="6:6">
      <c r="F13390" s="33"/>
    </row>
    <row r="13391" spans="6:6">
      <c r="F13391" s="33"/>
    </row>
    <row r="13392" spans="6:6">
      <c r="F13392" s="33"/>
    </row>
    <row r="13393" spans="6:6">
      <c r="F13393" s="33"/>
    </row>
    <row r="13394" spans="6:6">
      <c r="F13394" s="33"/>
    </row>
    <row r="13395" spans="6:6">
      <c r="F13395" s="33"/>
    </row>
    <row r="13396" spans="6:6">
      <c r="F13396" s="33"/>
    </row>
    <row r="13397" spans="6:6">
      <c r="F13397" s="33"/>
    </row>
    <row r="13398" spans="6:6">
      <c r="F13398" s="33"/>
    </row>
    <row r="13399" spans="6:6">
      <c r="F13399" s="33"/>
    </row>
    <row r="13400" spans="6:6">
      <c r="F13400" s="33"/>
    </row>
    <row r="13401" spans="6:6">
      <c r="F13401" s="33"/>
    </row>
    <row r="13402" spans="6:6">
      <c r="F13402" s="33"/>
    </row>
    <row r="13403" spans="6:6">
      <c r="F13403" s="33"/>
    </row>
    <row r="13404" spans="6:6">
      <c r="F13404" s="33"/>
    </row>
    <row r="13405" spans="6:6">
      <c r="F13405" s="33"/>
    </row>
    <row r="13406" spans="6:6">
      <c r="F13406" s="33"/>
    </row>
    <row r="13407" spans="6:6">
      <c r="F13407" s="33"/>
    </row>
    <row r="13408" spans="6:6">
      <c r="F13408" s="33"/>
    </row>
    <row r="13409" spans="6:6">
      <c r="F13409" s="33"/>
    </row>
    <row r="13410" spans="6:6">
      <c r="F13410" s="33"/>
    </row>
    <row r="13411" spans="6:6">
      <c r="F13411" s="33"/>
    </row>
    <row r="13412" spans="6:6">
      <c r="F13412" s="33"/>
    </row>
    <row r="13413" spans="6:6">
      <c r="F13413" s="33"/>
    </row>
    <row r="13414" spans="6:6">
      <c r="F13414" s="33"/>
    </row>
    <row r="13415" spans="6:6">
      <c r="F13415" s="33"/>
    </row>
    <row r="13416" spans="6:6">
      <c r="F13416" s="33"/>
    </row>
    <row r="13417" spans="6:6">
      <c r="F13417" s="33"/>
    </row>
    <row r="13418" spans="6:6">
      <c r="F13418" s="33"/>
    </row>
    <row r="13419" spans="6:6">
      <c r="F13419" s="33"/>
    </row>
    <row r="13420" spans="6:6">
      <c r="F13420" s="33"/>
    </row>
    <row r="13421" spans="6:6">
      <c r="F13421" s="33"/>
    </row>
    <row r="13422" spans="6:6">
      <c r="F13422" s="33"/>
    </row>
    <row r="13423" spans="6:6">
      <c r="F13423" s="33"/>
    </row>
    <row r="13424" spans="6:6">
      <c r="F13424" s="33"/>
    </row>
    <row r="13425" spans="6:6">
      <c r="F13425" s="33"/>
    </row>
    <row r="13426" spans="6:6">
      <c r="F13426" s="33"/>
    </row>
    <row r="13427" spans="6:6">
      <c r="F13427" s="33"/>
    </row>
    <row r="13428" spans="6:6">
      <c r="F13428" s="33"/>
    </row>
    <row r="13429" spans="6:6">
      <c r="F13429" s="33"/>
    </row>
    <row r="13430" spans="6:6">
      <c r="F13430" s="33"/>
    </row>
    <row r="13431" spans="6:6">
      <c r="F13431" s="33"/>
    </row>
    <row r="13432" spans="6:6">
      <c r="F13432" s="33"/>
    </row>
    <row r="13433" spans="6:6">
      <c r="F13433" s="33"/>
    </row>
    <row r="13434" spans="6:6">
      <c r="F13434" s="33"/>
    </row>
    <row r="13435" spans="6:6">
      <c r="F13435" s="33"/>
    </row>
    <row r="13436" spans="6:6">
      <c r="F13436" s="33"/>
    </row>
    <row r="13437" spans="6:6">
      <c r="F13437" s="33"/>
    </row>
    <row r="13438" spans="6:6">
      <c r="F13438" s="33"/>
    </row>
    <row r="13439" spans="6:6">
      <c r="F13439" s="33"/>
    </row>
    <row r="13440" spans="6:6">
      <c r="F13440" s="33"/>
    </row>
    <row r="13441" spans="6:6">
      <c r="F13441" s="33"/>
    </row>
    <row r="13442" spans="6:6">
      <c r="F13442" s="33"/>
    </row>
    <row r="13443" spans="6:6">
      <c r="F13443" s="33"/>
    </row>
    <row r="13444" spans="6:6">
      <c r="F13444" s="33"/>
    </row>
    <row r="13445" spans="6:6">
      <c r="F13445" s="33"/>
    </row>
    <row r="13446" spans="6:6">
      <c r="F13446" s="33"/>
    </row>
    <row r="13447" spans="6:6">
      <c r="F13447" s="33"/>
    </row>
    <row r="13448" spans="6:6">
      <c r="F13448" s="33"/>
    </row>
    <row r="13449" spans="6:6">
      <c r="F13449" s="33"/>
    </row>
    <row r="13450" spans="6:6">
      <c r="F13450" s="33"/>
    </row>
    <row r="13451" spans="6:6">
      <c r="F13451" s="33"/>
    </row>
    <row r="13452" spans="6:6">
      <c r="F13452" s="33"/>
    </row>
    <row r="13453" spans="6:6">
      <c r="F13453" s="33"/>
    </row>
    <row r="13454" spans="6:6">
      <c r="F13454" s="33"/>
    </row>
    <row r="13455" spans="6:6">
      <c r="F13455" s="33"/>
    </row>
    <row r="13456" spans="6:6">
      <c r="F13456" s="33"/>
    </row>
    <row r="13457" spans="6:6">
      <c r="F13457" s="33"/>
    </row>
    <row r="13458" spans="6:6">
      <c r="F13458" s="33"/>
    </row>
    <row r="13459" spans="6:6">
      <c r="F13459" s="33"/>
    </row>
    <row r="13460" spans="6:6">
      <c r="F13460" s="33"/>
    </row>
    <row r="13461" spans="6:6">
      <c r="F13461" s="33"/>
    </row>
    <row r="13462" spans="6:6">
      <c r="F13462" s="33"/>
    </row>
    <row r="13463" spans="6:6">
      <c r="F13463" s="33"/>
    </row>
    <row r="13464" spans="6:6">
      <c r="F13464" s="33"/>
    </row>
    <row r="13465" spans="6:6">
      <c r="F13465" s="33"/>
    </row>
    <row r="13466" spans="6:6">
      <c r="F13466" s="33"/>
    </row>
    <row r="13467" spans="6:6">
      <c r="F13467" s="33"/>
    </row>
    <row r="13468" spans="6:6">
      <c r="F13468" s="33"/>
    </row>
    <row r="13469" spans="6:6">
      <c r="F13469" s="33"/>
    </row>
    <row r="13470" spans="6:6">
      <c r="F13470" s="33"/>
    </row>
    <row r="13471" spans="6:6">
      <c r="F13471" s="33"/>
    </row>
    <row r="13472" spans="6:6">
      <c r="F13472" s="33"/>
    </row>
    <row r="13473" spans="6:6">
      <c r="F13473" s="33"/>
    </row>
    <row r="13474" spans="6:6">
      <c r="F13474" s="33"/>
    </row>
    <row r="13475" spans="6:6">
      <c r="F13475" s="33"/>
    </row>
    <row r="13476" spans="6:6">
      <c r="F13476" s="33"/>
    </row>
    <row r="13477" spans="6:6">
      <c r="F13477" s="33"/>
    </row>
    <row r="13478" spans="6:6">
      <c r="F13478" s="33"/>
    </row>
    <row r="13479" spans="6:6">
      <c r="F13479" s="33"/>
    </row>
    <row r="13480" spans="6:6">
      <c r="F13480" s="33"/>
    </row>
    <row r="13481" spans="6:6">
      <c r="F13481" s="33"/>
    </row>
    <row r="13482" spans="6:6">
      <c r="F13482" s="33"/>
    </row>
    <row r="13483" spans="6:6">
      <c r="F13483" s="33"/>
    </row>
    <row r="13484" spans="6:6">
      <c r="F13484" s="33"/>
    </row>
    <row r="13485" spans="6:6">
      <c r="F13485" s="33"/>
    </row>
    <row r="13486" spans="6:6">
      <c r="F13486" s="33"/>
    </row>
    <row r="13487" spans="6:6">
      <c r="F13487" s="33"/>
    </row>
    <row r="13488" spans="6:6">
      <c r="F13488" s="33"/>
    </row>
    <row r="13489" spans="6:6">
      <c r="F13489" s="33"/>
    </row>
    <row r="13490" spans="6:6">
      <c r="F13490" s="33"/>
    </row>
    <row r="13491" spans="6:6">
      <c r="F13491" s="33"/>
    </row>
    <row r="13492" spans="6:6">
      <c r="F13492" s="33"/>
    </row>
    <row r="13493" spans="6:6">
      <c r="F13493" s="33"/>
    </row>
    <row r="13494" spans="6:6">
      <c r="F13494" s="33"/>
    </row>
    <row r="13495" spans="6:6">
      <c r="F13495" s="33"/>
    </row>
    <row r="13496" spans="6:6">
      <c r="F13496" s="33"/>
    </row>
    <row r="13497" spans="6:6">
      <c r="F13497" s="33"/>
    </row>
    <row r="13498" spans="6:6">
      <c r="F13498" s="33"/>
    </row>
    <row r="13499" spans="6:6">
      <c r="F13499" s="33"/>
    </row>
    <row r="13500" spans="6:6">
      <c r="F13500" s="33"/>
    </row>
    <row r="13501" spans="6:6">
      <c r="F13501" s="33"/>
    </row>
    <row r="13502" spans="6:6">
      <c r="F13502" s="33"/>
    </row>
    <row r="13503" spans="6:6">
      <c r="F13503" s="33"/>
    </row>
    <row r="13504" spans="6:6">
      <c r="F13504" s="33"/>
    </row>
    <row r="13505" spans="6:6">
      <c r="F13505" s="33"/>
    </row>
    <row r="13506" spans="6:6">
      <c r="F13506" s="33"/>
    </row>
    <row r="13507" spans="6:6">
      <c r="F13507" s="33"/>
    </row>
    <row r="13508" spans="6:6">
      <c r="F13508" s="33"/>
    </row>
    <row r="13509" spans="6:6">
      <c r="F13509" s="33"/>
    </row>
    <row r="13510" spans="6:6">
      <c r="F13510" s="33"/>
    </row>
    <row r="13511" spans="6:6">
      <c r="F13511" s="33"/>
    </row>
    <row r="13512" spans="6:6">
      <c r="F13512" s="33"/>
    </row>
    <row r="13513" spans="6:6">
      <c r="F13513" s="33"/>
    </row>
    <row r="13514" spans="6:6">
      <c r="F13514" s="33"/>
    </row>
    <row r="13515" spans="6:6">
      <c r="F13515" s="33"/>
    </row>
    <row r="13516" spans="6:6">
      <c r="F13516" s="33"/>
    </row>
    <row r="13517" spans="6:6">
      <c r="F13517" s="33"/>
    </row>
    <row r="13518" spans="6:6">
      <c r="F13518" s="33"/>
    </row>
    <row r="13519" spans="6:6">
      <c r="F13519" s="33"/>
    </row>
    <row r="13520" spans="6:6">
      <c r="F13520" s="33"/>
    </row>
    <row r="13521" spans="6:6">
      <c r="F13521" s="33"/>
    </row>
    <row r="13522" spans="6:6">
      <c r="F13522" s="33"/>
    </row>
    <row r="13523" spans="6:6">
      <c r="F13523" s="33"/>
    </row>
    <row r="13524" spans="6:6">
      <c r="F13524" s="33"/>
    </row>
    <row r="13525" spans="6:6">
      <c r="F13525" s="33"/>
    </row>
    <row r="13526" spans="6:6">
      <c r="F13526" s="33"/>
    </row>
    <row r="13527" spans="6:6">
      <c r="F13527" s="33"/>
    </row>
    <row r="13528" spans="6:6">
      <c r="F13528" s="33"/>
    </row>
    <row r="13529" spans="6:6">
      <c r="F13529" s="33"/>
    </row>
    <row r="13530" spans="6:6">
      <c r="F13530" s="33"/>
    </row>
    <row r="13531" spans="6:6">
      <c r="F13531" s="33"/>
    </row>
    <row r="13532" spans="6:6">
      <c r="F13532" s="33"/>
    </row>
    <row r="13533" spans="6:6">
      <c r="F13533" s="33"/>
    </row>
    <row r="13534" spans="6:6">
      <c r="F13534" s="33"/>
    </row>
    <row r="13535" spans="6:6">
      <c r="F13535" s="33"/>
    </row>
    <row r="13536" spans="6:6">
      <c r="F13536" s="33"/>
    </row>
    <row r="13537" spans="6:6">
      <c r="F13537" s="33"/>
    </row>
    <row r="13538" spans="6:6">
      <c r="F13538" s="33"/>
    </row>
    <row r="13539" spans="6:6">
      <c r="F13539" s="33"/>
    </row>
    <row r="13540" spans="6:6">
      <c r="F13540" s="33"/>
    </row>
    <row r="13541" spans="6:6">
      <c r="F13541" s="33"/>
    </row>
    <row r="13542" spans="6:6">
      <c r="F13542" s="33"/>
    </row>
    <row r="13543" spans="6:6">
      <c r="F13543" s="33"/>
    </row>
    <row r="13544" spans="6:6">
      <c r="F13544" s="33"/>
    </row>
    <row r="13545" spans="6:6">
      <c r="F13545" s="33"/>
    </row>
    <row r="13546" spans="6:6">
      <c r="F13546" s="33"/>
    </row>
    <row r="13547" spans="6:6">
      <c r="F13547" s="33"/>
    </row>
    <row r="13548" spans="6:6">
      <c r="F13548" s="33"/>
    </row>
    <row r="13549" spans="6:6">
      <c r="F13549" s="33"/>
    </row>
    <row r="13550" spans="6:6">
      <c r="F13550" s="33"/>
    </row>
    <row r="13551" spans="6:6">
      <c r="F13551" s="33"/>
    </row>
    <row r="13552" spans="6:6">
      <c r="F13552" s="33"/>
    </row>
    <row r="13553" spans="6:6">
      <c r="F13553" s="33"/>
    </row>
    <row r="13554" spans="6:6">
      <c r="F13554" s="33"/>
    </row>
    <row r="13555" spans="6:6">
      <c r="F13555" s="33"/>
    </row>
    <row r="13556" spans="6:6">
      <c r="F13556" s="33"/>
    </row>
    <row r="13557" spans="6:6">
      <c r="F13557" s="33"/>
    </row>
    <row r="13558" spans="6:6">
      <c r="F13558" s="33"/>
    </row>
    <row r="13559" spans="6:6">
      <c r="F13559" s="33"/>
    </row>
    <row r="13560" spans="6:6">
      <c r="F13560" s="33"/>
    </row>
    <row r="13561" spans="6:6">
      <c r="F13561" s="33"/>
    </row>
    <row r="13562" spans="6:6">
      <c r="F13562" s="33"/>
    </row>
    <row r="13563" spans="6:6">
      <c r="F13563" s="33"/>
    </row>
    <row r="13564" spans="6:6">
      <c r="F13564" s="33"/>
    </row>
    <row r="13565" spans="6:6">
      <c r="F13565" s="33"/>
    </row>
    <row r="13566" spans="6:6">
      <c r="F13566" s="33"/>
    </row>
    <row r="13567" spans="6:6">
      <c r="F13567" s="33"/>
    </row>
    <row r="13568" spans="6:6">
      <c r="F13568" s="33"/>
    </row>
    <row r="13569" spans="6:6">
      <c r="F13569" s="33"/>
    </row>
    <row r="13570" spans="6:6">
      <c r="F13570" s="33"/>
    </row>
    <row r="13571" spans="6:6">
      <c r="F13571" s="33"/>
    </row>
    <row r="13572" spans="6:6">
      <c r="F13572" s="33"/>
    </row>
    <row r="13573" spans="6:6">
      <c r="F13573" s="33"/>
    </row>
    <row r="13574" spans="6:6">
      <c r="F13574" s="33"/>
    </row>
    <row r="13575" spans="6:6">
      <c r="F13575" s="33"/>
    </row>
    <row r="13576" spans="6:6">
      <c r="F13576" s="33"/>
    </row>
    <row r="13577" spans="6:6">
      <c r="F13577" s="33"/>
    </row>
    <row r="13578" spans="6:6">
      <c r="F13578" s="33"/>
    </row>
    <row r="13579" spans="6:6">
      <c r="F13579" s="33"/>
    </row>
    <row r="13580" spans="6:6">
      <c r="F13580" s="33"/>
    </row>
    <row r="13581" spans="6:6">
      <c r="F13581" s="33"/>
    </row>
    <row r="13582" spans="6:6">
      <c r="F13582" s="33"/>
    </row>
    <row r="13583" spans="6:6">
      <c r="F13583" s="33"/>
    </row>
    <row r="13584" spans="6:6">
      <c r="F13584" s="33"/>
    </row>
    <row r="13585" spans="6:6">
      <c r="F13585" s="33"/>
    </row>
    <row r="13586" spans="6:6">
      <c r="F13586" s="33"/>
    </row>
    <row r="13587" spans="6:6">
      <c r="F13587" s="33"/>
    </row>
    <row r="13588" spans="6:6">
      <c r="F13588" s="33"/>
    </row>
    <row r="13589" spans="6:6">
      <c r="F13589" s="33"/>
    </row>
    <row r="13590" spans="6:6">
      <c r="F13590" s="33"/>
    </row>
    <row r="13591" spans="6:6">
      <c r="F13591" s="33"/>
    </row>
    <row r="13592" spans="6:6">
      <c r="F13592" s="33"/>
    </row>
    <row r="13593" spans="6:6">
      <c r="F13593" s="33"/>
    </row>
    <row r="13594" spans="6:6">
      <c r="F13594" s="33"/>
    </row>
    <row r="13595" spans="6:6">
      <c r="F13595" s="33"/>
    </row>
    <row r="13596" spans="6:6">
      <c r="F13596" s="33"/>
    </row>
    <row r="13597" spans="6:6">
      <c r="F13597" s="33"/>
    </row>
    <row r="13598" spans="6:6">
      <c r="F13598" s="33"/>
    </row>
    <row r="13599" spans="6:6">
      <c r="F13599" s="33"/>
    </row>
    <row r="13600" spans="6:6">
      <c r="F13600" s="33"/>
    </row>
    <row r="13601" spans="6:6">
      <c r="F13601" s="33"/>
    </row>
    <row r="13602" spans="6:6">
      <c r="F13602" s="33"/>
    </row>
    <row r="13603" spans="6:6">
      <c r="F13603" s="33"/>
    </row>
    <row r="13604" spans="6:6">
      <c r="F13604" s="33"/>
    </row>
    <row r="13605" spans="6:6">
      <c r="F13605" s="33"/>
    </row>
    <row r="13606" spans="6:6">
      <c r="F13606" s="33"/>
    </row>
    <row r="13607" spans="6:6">
      <c r="F13607" s="33"/>
    </row>
    <row r="13608" spans="6:6">
      <c r="F13608" s="33"/>
    </row>
    <row r="13609" spans="6:6">
      <c r="F13609" s="33"/>
    </row>
    <row r="13610" spans="6:6">
      <c r="F13610" s="33"/>
    </row>
    <row r="13611" spans="6:6">
      <c r="F13611" s="33"/>
    </row>
    <row r="13612" spans="6:6">
      <c r="F13612" s="33"/>
    </row>
    <row r="13613" spans="6:6">
      <c r="F13613" s="33"/>
    </row>
    <row r="13614" spans="6:6">
      <c r="F13614" s="33"/>
    </row>
    <row r="13615" spans="6:6">
      <c r="F13615" s="33"/>
    </row>
    <row r="13616" spans="6:6">
      <c r="F13616" s="33"/>
    </row>
    <row r="13617" spans="6:6">
      <c r="F13617" s="33"/>
    </row>
    <row r="13618" spans="6:6">
      <c r="F13618" s="33"/>
    </row>
    <row r="13619" spans="6:6">
      <c r="F13619" s="33"/>
    </row>
    <row r="13620" spans="6:6">
      <c r="F13620" s="33"/>
    </row>
    <row r="13621" spans="6:6">
      <c r="F13621" s="33"/>
    </row>
    <row r="13622" spans="6:6">
      <c r="F13622" s="33"/>
    </row>
    <row r="13623" spans="6:6">
      <c r="F13623" s="33"/>
    </row>
    <row r="13624" spans="6:6">
      <c r="F13624" s="33"/>
    </row>
    <row r="13625" spans="6:6">
      <c r="F13625" s="33"/>
    </row>
    <row r="13626" spans="6:6">
      <c r="F13626" s="33"/>
    </row>
    <row r="13627" spans="6:6">
      <c r="F13627" s="33"/>
    </row>
    <row r="13628" spans="6:6">
      <c r="F13628" s="33"/>
    </row>
    <row r="13629" spans="6:6">
      <c r="F13629" s="33"/>
    </row>
    <row r="13630" spans="6:6">
      <c r="F13630" s="33"/>
    </row>
    <row r="13631" spans="6:6">
      <c r="F13631" s="33"/>
    </row>
    <row r="13632" spans="6:6">
      <c r="F13632" s="33"/>
    </row>
    <row r="13633" spans="6:6">
      <c r="F13633" s="33"/>
    </row>
    <row r="13634" spans="6:6">
      <c r="F13634" s="33"/>
    </row>
    <row r="13635" spans="6:6">
      <c r="F13635" s="33"/>
    </row>
    <row r="13636" spans="6:6">
      <c r="F13636" s="33"/>
    </row>
    <row r="13637" spans="6:6">
      <c r="F13637" s="33"/>
    </row>
    <row r="13638" spans="6:6">
      <c r="F13638" s="33"/>
    </row>
    <row r="13639" spans="6:6">
      <c r="F13639" s="33"/>
    </row>
    <row r="13640" spans="6:6">
      <c r="F13640" s="33"/>
    </row>
    <row r="13641" spans="6:6">
      <c r="F13641" s="33"/>
    </row>
    <row r="13642" spans="6:6">
      <c r="F13642" s="33"/>
    </row>
    <row r="13643" spans="6:6">
      <c r="F13643" s="33"/>
    </row>
    <row r="13644" spans="6:6">
      <c r="F13644" s="33"/>
    </row>
    <row r="13645" spans="6:6">
      <c r="F13645" s="33"/>
    </row>
    <row r="13646" spans="6:6">
      <c r="F13646" s="33"/>
    </row>
    <row r="13647" spans="6:6">
      <c r="F13647" s="33"/>
    </row>
    <row r="13648" spans="6:6">
      <c r="F13648" s="33"/>
    </row>
    <row r="13649" spans="6:6">
      <c r="F13649" s="33"/>
    </row>
    <row r="13650" spans="6:6">
      <c r="F13650" s="33"/>
    </row>
    <row r="13651" spans="6:6">
      <c r="F13651" s="33"/>
    </row>
    <row r="13652" spans="6:6">
      <c r="F13652" s="33"/>
    </row>
    <row r="13653" spans="6:6">
      <c r="F13653" s="33"/>
    </row>
    <row r="13654" spans="6:6">
      <c r="F13654" s="33"/>
    </row>
    <row r="13655" spans="6:6">
      <c r="F13655" s="33"/>
    </row>
    <row r="13656" spans="6:6">
      <c r="F13656" s="33"/>
    </row>
    <row r="13657" spans="6:6">
      <c r="F13657" s="33"/>
    </row>
    <row r="13658" spans="6:6">
      <c r="F13658" s="33"/>
    </row>
    <row r="13659" spans="6:6">
      <c r="F13659" s="33"/>
    </row>
    <row r="13660" spans="6:6">
      <c r="F13660" s="33"/>
    </row>
    <row r="13661" spans="6:6">
      <c r="F13661" s="33"/>
    </row>
    <row r="13662" spans="6:6">
      <c r="F13662" s="33"/>
    </row>
    <row r="13663" spans="6:6">
      <c r="F13663" s="33"/>
    </row>
    <row r="13664" spans="6:6">
      <c r="F13664" s="33"/>
    </row>
    <row r="13665" spans="6:6">
      <c r="F13665" s="33"/>
    </row>
    <row r="13666" spans="6:6">
      <c r="F13666" s="33"/>
    </row>
    <row r="13667" spans="6:6">
      <c r="F13667" s="33"/>
    </row>
    <row r="13668" spans="6:6">
      <c r="F13668" s="33"/>
    </row>
    <row r="13669" spans="6:6">
      <c r="F13669" s="33"/>
    </row>
    <row r="13670" spans="6:6">
      <c r="F13670" s="33"/>
    </row>
    <row r="13671" spans="6:6">
      <c r="F13671" s="33"/>
    </row>
    <row r="13672" spans="6:6">
      <c r="F13672" s="33"/>
    </row>
    <row r="13673" spans="6:6">
      <c r="F13673" s="33"/>
    </row>
    <row r="13674" spans="6:6">
      <c r="F13674" s="33"/>
    </row>
    <row r="13675" spans="6:6">
      <c r="F13675" s="33"/>
    </row>
    <row r="13676" spans="6:6">
      <c r="F13676" s="33"/>
    </row>
    <row r="13677" spans="6:6">
      <c r="F13677" s="33"/>
    </row>
    <row r="13678" spans="6:6">
      <c r="F13678" s="33"/>
    </row>
    <row r="13679" spans="6:6">
      <c r="F13679" s="33"/>
    </row>
    <row r="13680" spans="6:6">
      <c r="F13680" s="33"/>
    </row>
    <row r="13681" spans="6:6">
      <c r="F13681" s="33"/>
    </row>
    <row r="13682" spans="6:6">
      <c r="F13682" s="33"/>
    </row>
    <row r="13683" spans="6:6">
      <c r="F13683" s="33"/>
    </row>
    <row r="13684" spans="6:6">
      <c r="F13684" s="33"/>
    </row>
    <row r="13685" spans="6:6">
      <c r="F13685" s="33"/>
    </row>
    <row r="13686" spans="6:6">
      <c r="F13686" s="33"/>
    </row>
    <row r="13687" spans="6:6">
      <c r="F13687" s="33"/>
    </row>
    <row r="13688" spans="6:6">
      <c r="F13688" s="33"/>
    </row>
    <row r="13689" spans="6:6">
      <c r="F13689" s="33"/>
    </row>
    <row r="13690" spans="6:6">
      <c r="F13690" s="33"/>
    </row>
    <row r="13691" spans="6:6">
      <c r="F13691" s="33"/>
    </row>
    <row r="13692" spans="6:6">
      <c r="F13692" s="33"/>
    </row>
    <row r="13693" spans="6:6">
      <c r="F13693" s="33"/>
    </row>
    <row r="13694" spans="6:6">
      <c r="F13694" s="33"/>
    </row>
    <row r="13695" spans="6:6">
      <c r="F13695" s="33"/>
    </row>
    <row r="13696" spans="6:6">
      <c r="F13696" s="33"/>
    </row>
    <row r="13697" spans="6:6">
      <c r="F13697" s="33"/>
    </row>
    <row r="13698" spans="6:6">
      <c r="F13698" s="33"/>
    </row>
    <row r="13699" spans="6:6">
      <c r="F13699" s="33"/>
    </row>
    <row r="13700" spans="6:6">
      <c r="F13700" s="33"/>
    </row>
    <row r="13701" spans="6:6">
      <c r="F13701" s="33"/>
    </row>
    <row r="13702" spans="6:6">
      <c r="F13702" s="33"/>
    </row>
    <row r="13703" spans="6:6">
      <c r="F13703" s="33"/>
    </row>
    <row r="13704" spans="6:6">
      <c r="F13704" s="33"/>
    </row>
    <row r="13705" spans="6:6">
      <c r="F13705" s="33"/>
    </row>
    <row r="13706" spans="6:6">
      <c r="F13706" s="33"/>
    </row>
    <row r="13707" spans="6:6">
      <c r="F13707" s="33"/>
    </row>
    <row r="13708" spans="6:6">
      <c r="F13708" s="33"/>
    </row>
    <row r="13709" spans="6:6">
      <c r="F13709" s="33"/>
    </row>
    <row r="13710" spans="6:6">
      <c r="F13710" s="33"/>
    </row>
    <row r="13711" spans="6:6">
      <c r="F13711" s="33"/>
    </row>
    <row r="13712" spans="6:6">
      <c r="F13712" s="33"/>
    </row>
    <row r="13713" spans="6:6">
      <c r="F13713" s="33"/>
    </row>
    <row r="13714" spans="6:6">
      <c r="F13714" s="33"/>
    </row>
    <row r="13715" spans="6:6">
      <c r="F13715" s="33"/>
    </row>
    <row r="13716" spans="6:6">
      <c r="F13716" s="33"/>
    </row>
    <row r="13717" spans="6:6">
      <c r="F13717" s="33"/>
    </row>
    <row r="13718" spans="6:6">
      <c r="F13718" s="33"/>
    </row>
    <row r="13719" spans="6:6">
      <c r="F13719" s="33"/>
    </row>
    <row r="13720" spans="6:6">
      <c r="F13720" s="33"/>
    </row>
    <row r="13721" spans="6:6">
      <c r="F13721" s="33"/>
    </row>
    <row r="13722" spans="6:6">
      <c r="F13722" s="33"/>
    </row>
    <row r="13723" spans="6:6">
      <c r="F13723" s="33"/>
    </row>
    <row r="13724" spans="6:6">
      <c r="F13724" s="33"/>
    </row>
    <row r="13725" spans="6:6">
      <c r="F13725" s="33"/>
    </row>
    <row r="13726" spans="6:6">
      <c r="F13726" s="33"/>
    </row>
    <row r="13727" spans="6:6">
      <c r="F13727" s="33"/>
    </row>
    <row r="13728" spans="6:6">
      <c r="F13728" s="33"/>
    </row>
    <row r="13729" spans="6:6">
      <c r="F13729" s="33"/>
    </row>
    <row r="13730" spans="6:6">
      <c r="F13730" s="33"/>
    </row>
    <row r="13731" spans="6:6">
      <c r="F13731" s="33"/>
    </row>
    <row r="13732" spans="6:6">
      <c r="F13732" s="33"/>
    </row>
    <row r="13733" spans="6:6">
      <c r="F13733" s="33"/>
    </row>
    <row r="13734" spans="6:6">
      <c r="F13734" s="33"/>
    </row>
    <row r="13735" spans="6:6">
      <c r="F13735" s="33"/>
    </row>
    <row r="13736" spans="6:6">
      <c r="F13736" s="33"/>
    </row>
    <row r="13737" spans="6:6">
      <c r="F13737" s="33"/>
    </row>
    <row r="13738" spans="6:6">
      <c r="F13738" s="33"/>
    </row>
    <row r="13739" spans="6:6">
      <c r="F13739" s="33"/>
    </row>
    <row r="13740" spans="6:6">
      <c r="F13740" s="33"/>
    </row>
    <row r="13741" spans="6:6">
      <c r="F13741" s="33"/>
    </row>
    <row r="13742" spans="6:6">
      <c r="F13742" s="33"/>
    </row>
    <row r="13743" spans="6:6">
      <c r="F13743" s="33"/>
    </row>
    <row r="13744" spans="6:6">
      <c r="F13744" s="33"/>
    </row>
    <row r="13745" spans="6:6">
      <c r="F13745" s="33"/>
    </row>
    <row r="13746" spans="6:6">
      <c r="F13746" s="33"/>
    </row>
    <row r="13747" spans="6:6">
      <c r="F13747" s="33"/>
    </row>
    <row r="13748" spans="6:6">
      <c r="F13748" s="33"/>
    </row>
    <row r="13749" spans="6:6">
      <c r="F13749" s="33"/>
    </row>
    <row r="13750" spans="6:6">
      <c r="F13750" s="33"/>
    </row>
    <row r="13751" spans="6:6">
      <c r="F13751" s="33"/>
    </row>
    <row r="13752" spans="6:6">
      <c r="F13752" s="33"/>
    </row>
    <row r="13753" spans="6:6">
      <c r="F13753" s="33"/>
    </row>
    <row r="13754" spans="6:6">
      <c r="F13754" s="33"/>
    </row>
    <row r="13755" spans="6:6">
      <c r="F13755" s="33"/>
    </row>
    <row r="13756" spans="6:6">
      <c r="F13756" s="33"/>
    </row>
    <row r="13757" spans="6:6">
      <c r="F13757" s="33"/>
    </row>
    <row r="13758" spans="6:6">
      <c r="F13758" s="33"/>
    </row>
    <row r="13759" spans="6:6">
      <c r="F13759" s="33"/>
    </row>
    <row r="13760" spans="6:6">
      <c r="F13760" s="33"/>
    </row>
    <row r="13761" spans="6:6">
      <c r="F13761" s="33"/>
    </row>
    <row r="13762" spans="6:6">
      <c r="F13762" s="33"/>
    </row>
    <row r="13763" spans="6:6">
      <c r="F13763" s="33"/>
    </row>
    <row r="13764" spans="6:6">
      <c r="F13764" s="33"/>
    </row>
    <row r="13765" spans="6:6">
      <c r="F13765" s="33"/>
    </row>
    <row r="13766" spans="6:6">
      <c r="F13766" s="33"/>
    </row>
    <row r="13767" spans="6:6">
      <c r="F13767" s="33"/>
    </row>
    <row r="13768" spans="6:6">
      <c r="F13768" s="33"/>
    </row>
    <row r="13769" spans="6:6">
      <c r="F13769" s="33"/>
    </row>
    <row r="13770" spans="6:6">
      <c r="F13770" s="33"/>
    </row>
    <row r="13771" spans="6:6">
      <c r="F13771" s="33"/>
    </row>
    <row r="13772" spans="6:6">
      <c r="F13772" s="33"/>
    </row>
    <row r="13773" spans="6:6">
      <c r="F13773" s="33"/>
    </row>
    <row r="13774" spans="6:6">
      <c r="F13774" s="33"/>
    </row>
    <row r="13775" spans="6:6">
      <c r="F13775" s="33"/>
    </row>
    <row r="13776" spans="6:6">
      <c r="F13776" s="33"/>
    </row>
    <row r="13777" spans="6:6">
      <c r="F13777" s="33"/>
    </row>
    <row r="13778" spans="6:6">
      <c r="F13778" s="33"/>
    </row>
    <row r="13779" spans="6:6">
      <c r="F13779" s="33"/>
    </row>
    <row r="13780" spans="6:6">
      <c r="F13780" s="33"/>
    </row>
    <row r="13781" spans="6:6">
      <c r="F13781" s="33"/>
    </row>
    <row r="13782" spans="6:6">
      <c r="F13782" s="33"/>
    </row>
    <row r="13783" spans="6:6">
      <c r="F13783" s="33"/>
    </row>
    <row r="13784" spans="6:6">
      <c r="F13784" s="33"/>
    </row>
    <row r="13785" spans="6:6">
      <c r="F13785" s="33"/>
    </row>
    <row r="13786" spans="6:6">
      <c r="F13786" s="33"/>
    </row>
    <row r="13787" spans="6:6">
      <c r="F13787" s="33"/>
    </row>
    <row r="13788" spans="6:6">
      <c r="F13788" s="33"/>
    </row>
    <row r="13789" spans="6:6">
      <c r="F13789" s="33"/>
    </row>
    <row r="13790" spans="6:6">
      <c r="F13790" s="33"/>
    </row>
    <row r="13791" spans="6:6">
      <c r="F13791" s="33"/>
    </row>
    <row r="13792" spans="6:6">
      <c r="F13792" s="33"/>
    </row>
    <row r="13793" spans="6:6">
      <c r="F13793" s="33"/>
    </row>
    <row r="13794" spans="6:6">
      <c r="F13794" s="33"/>
    </row>
    <row r="13795" spans="6:6">
      <c r="F13795" s="33"/>
    </row>
    <row r="13796" spans="6:6">
      <c r="F13796" s="33"/>
    </row>
    <row r="13797" spans="6:6">
      <c r="F13797" s="33"/>
    </row>
    <row r="13798" spans="6:6">
      <c r="F13798" s="33"/>
    </row>
    <row r="13799" spans="6:6">
      <c r="F13799" s="33"/>
    </row>
    <row r="13800" spans="6:6">
      <c r="F13800" s="33"/>
    </row>
    <row r="13801" spans="6:6">
      <c r="F13801" s="33"/>
    </row>
    <row r="13802" spans="6:6">
      <c r="F13802" s="33"/>
    </row>
    <row r="13803" spans="6:6">
      <c r="F13803" s="33"/>
    </row>
    <row r="13804" spans="6:6">
      <c r="F13804" s="33"/>
    </row>
    <row r="13805" spans="6:6">
      <c r="F13805" s="33"/>
    </row>
    <row r="13806" spans="6:6">
      <c r="F13806" s="33"/>
    </row>
    <row r="13807" spans="6:6">
      <c r="F13807" s="33"/>
    </row>
    <row r="13808" spans="6:6">
      <c r="F13808" s="33"/>
    </row>
    <row r="13809" spans="6:6">
      <c r="F13809" s="33"/>
    </row>
    <row r="13810" spans="6:6">
      <c r="F13810" s="33"/>
    </row>
    <row r="13811" spans="6:6">
      <c r="F13811" s="33"/>
    </row>
    <row r="13812" spans="6:6">
      <c r="F13812" s="33"/>
    </row>
    <row r="13813" spans="6:6">
      <c r="F13813" s="33"/>
    </row>
    <row r="13814" spans="6:6">
      <c r="F13814" s="33"/>
    </row>
    <row r="13815" spans="6:6">
      <c r="F13815" s="33"/>
    </row>
    <row r="13816" spans="6:6">
      <c r="F13816" s="33"/>
    </row>
    <row r="13817" spans="6:6">
      <c r="F13817" s="33"/>
    </row>
    <row r="13818" spans="6:6">
      <c r="F13818" s="33"/>
    </row>
    <row r="13819" spans="6:6">
      <c r="F13819" s="33"/>
    </row>
    <row r="13820" spans="6:6">
      <c r="F13820" s="33"/>
    </row>
    <row r="13821" spans="6:6">
      <c r="F13821" s="33"/>
    </row>
    <row r="13822" spans="6:6">
      <c r="F13822" s="33"/>
    </row>
    <row r="13823" spans="6:6">
      <c r="F13823" s="33"/>
    </row>
    <row r="13824" spans="6:6">
      <c r="F13824" s="33"/>
    </row>
    <row r="13825" spans="6:6">
      <c r="F13825" s="33"/>
    </row>
    <row r="13826" spans="6:6">
      <c r="F13826" s="33"/>
    </row>
    <row r="13827" spans="6:6">
      <c r="F13827" s="33"/>
    </row>
    <row r="13828" spans="6:6">
      <c r="F13828" s="33"/>
    </row>
    <row r="13829" spans="6:6">
      <c r="F13829" s="33"/>
    </row>
    <row r="13830" spans="6:6">
      <c r="F13830" s="33"/>
    </row>
    <row r="13831" spans="6:6">
      <c r="F13831" s="33"/>
    </row>
    <row r="13832" spans="6:6">
      <c r="F13832" s="33"/>
    </row>
    <row r="13833" spans="6:6">
      <c r="F13833" s="33"/>
    </row>
    <row r="13834" spans="6:6">
      <c r="F13834" s="33"/>
    </row>
    <row r="13835" spans="6:6">
      <c r="F13835" s="33"/>
    </row>
    <row r="13836" spans="6:6">
      <c r="F13836" s="33"/>
    </row>
    <row r="13837" spans="6:6">
      <c r="F13837" s="33"/>
    </row>
    <row r="13838" spans="6:6">
      <c r="F13838" s="33"/>
    </row>
    <row r="13839" spans="6:6">
      <c r="F13839" s="33"/>
    </row>
    <row r="13840" spans="6:6">
      <c r="F13840" s="33"/>
    </row>
    <row r="13841" spans="6:6">
      <c r="F13841" s="33"/>
    </row>
    <row r="13842" spans="6:6">
      <c r="F13842" s="33"/>
    </row>
    <row r="13843" spans="6:6">
      <c r="F13843" s="33"/>
    </row>
    <row r="13844" spans="6:6">
      <c r="F13844" s="33"/>
    </row>
    <row r="13845" spans="6:6">
      <c r="F13845" s="33"/>
    </row>
    <row r="13846" spans="6:6">
      <c r="F13846" s="33"/>
    </row>
    <row r="13847" spans="6:6">
      <c r="F13847" s="33"/>
    </row>
    <row r="13848" spans="6:6">
      <c r="F13848" s="33"/>
    </row>
    <row r="13849" spans="6:6">
      <c r="F13849" s="33"/>
    </row>
    <row r="13850" spans="6:6">
      <c r="F13850" s="33"/>
    </row>
    <row r="13851" spans="6:6">
      <c r="F13851" s="33"/>
    </row>
    <row r="13852" spans="6:6">
      <c r="F13852" s="33"/>
    </row>
    <row r="13853" spans="6:6">
      <c r="F13853" s="33"/>
    </row>
    <row r="13854" spans="6:6">
      <c r="F13854" s="33"/>
    </row>
    <row r="13855" spans="6:6">
      <c r="F13855" s="33"/>
    </row>
    <row r="13856" spans="6:6">
      <c r="F13856" s="33"/>
    </row>
    <row r="13857" spans="6:6">
      <c r="F13857" s="33"/>
    </row>
    <row r="13858" spans="6:6">
      <c r="F13858" s="33"/>
    </row>
    <row r="13859" spans="6:6">
      <c r="F13859" s="33"/>
    </row>
    <row r="13860" spans="6:6">
      <c r="F13860" s="33"/>
    </row>
    <row r="13861" spans="6:6">
      <c r="F13861" s="33"/>
    </row>
    <row r="13862" spans="6:6">
      <c r="F13862" s="33"/>
    </row>
    <row r="13863" spans="6:6">
      <c r="F13863" s="33"/>
    </row>
    <row r="13864" spans="6:6">
      <c r="F13864" s="33"/>
    </row>
    <row r="13865" spans="6:6">
      <c r="F13865" s="33"/>
    </row>
    <row r="13866" spans="6:6">
      <c r="F13866" s="33"/>
    </row>
    <row r="13867" spans="6:6">
      <c r="F13867" s="33"/>
    </row>
    <row r="13868" spans="6:6">
      <c r="F13868" s="33"/>
    </row>
    <row r="13869" spans="6:6">
      <c r="F13869" s="33"/>
    </row>
    <row r="13870" spans="6:6">
      <c r="F13870" s="33"/>
    </row>
    <row r="13871" spans="6:6">
      <c r="F13871" s="33"/>
    </row>
    <row r="13872" spans="6:6">
      <c r="F13872" s="33"/>
    </row>
    <row r="13873" spans="6:6">
      <c r="F13873" s="33"/>
    </row>
    <row r="13874" spans="6:6">
      <c r="F13874" s="33"/>
    </row>
    <row r="13875" spans="6:6">
      <c r="F13875" s="33"/>
    </row>
    <row r="13876" spans="6:6">
      <c r="F13876" s="33"/>
    </row>
    <row r="13877" spans="6:6">
      <c r="F13877" s="33"/>
    </row>
    <row r="13878" spans="6:6">
      <c r="F13878" s="33"/>
    </row>
    <row r="13879" spans="6:6">
      <c r="F13879" s="33"/>
    </row>
    <row r="13880" spans="6:6">
      <c r="F13880" s="33"/>
    </row>
    <row r="13881" spans="6:6">
      <c r="F13881" s="33"/>
    </row>
    <row r="13882" spans="6:6">
      <c r="F13882" s="33"/>
    </row>
    <row r="13883" spans="6:6">
      <c r="F13883" s="33"/>
    </row>
    <row r="13884" spans="6:6">
      <c r="F13884" s="33"/>
    </row>
    <row r="13885" spans="6:6">
      <c r="F13885" s="33"/>
    </row>
    <row r="13886" spans="6:6">
      <c r="F13886" s="33"/>
    </row>
    <row r="13887" spans="6:6">
      <c r="F13887" s="33"/>
    </row>
    <row r="13888" spans="6:6">
      <c r="F13888" s="33"/>
    </row>
    <row r="13889" spans="6:6">
      <c r="F13889" s="33"/>
    </row>
    <row r="13890" spans="6:6">
      <c r="F13890" s="33"/>
    </row>
    <row r="13891" spans="6:6">
      <c r="F13891" s="33"/>
    </row>
    <row r="13892" spans="6:6">
      <c r="F13892" s="33"/>
    </row>
    <row r="13893" spans="6:6">
      <c r="F13893" s="33"/>
    </row>
    <row r="13894" spans="6:6">
      <c r="F13894" s="33"/>
    </row>
    <row r="13895" spans="6:6">
      <c r="F13895" s="33"/>
    </row>
    <row r="13896" spans="6:6">
      <c r="F13896" s="33"/>
    </row>
    <row r="13897" spans="6:6">
      <c r="F13897" s="33"/>
    </row>
    <row r="13898" spans="6:6">
      <c r="F13898" s="33"/>
    </row>
    <row r="13899" spans="6:6">
      <c r="F13899" s="33"/>
    </row>
    <row r="13900" spans="6:6">
      <c r="F13900" s="33"/>
    </row>
    <row r="13901" spans="6:6">
      <c r="F13901" s="33"/>
    </row>
    <row r="13902" spans="6:6">
      <c r="F13902" s="33"/>
    </row>
    <row r="13903" spans="6:6">
      <c r="F13903" s="33"/>
    </row>
    <row r="13904" spans="6:6">
      <c r="F13904" s="33"/>
    </row>
    <row r="13905" spans="6:6">
      <c r="F13905" s="33"/>
    </row>
    <row r="13906" spans="6:6">
      <c r="F13906" s="33"/>
    </row>
    <row r="13907" spans="6:6">
      <c r="F13907" s="33"/>
    </row>
    <row r="13908" spans="6:6">
      <c r="F13908" s="33"/>
    </row>
    <row r="13909" spans="6:6">
      <c r="F13909" s="33"/>
    </row>
    <row r="13910" spans="6:6">
      <c r="F13910" s="33"/>
    </row>
    <row r="13911" spans="6:6">
      <c r="F13911" s="33"/>
    </row>
    <row r="13912" spans="6:6">
      <c r="F13912" s="33"/>
    </row>
    <row r="13913" spans="6:6">
      <c r="F13913" s="33"/>
    </row>
    <row r="13914" spans="6:6">
      <c r="F13914" s="33"/>
    </row>
    <row r="13915" spans="6:6">
      <c r="F13915" s="33"/>
    </row>
    <row r="13916" spans="6:6">
      <c r="F13916" s="33"/>
    </row>
    <row r="13917" spans="6:6">
      <c r="F13917" s="33"/>
    </row>
    <row r="13918" spans="6:6">
      <c r="F13918" s="33"/>
    </row>
    <row r="13919" spans="6:6">
      <c r="F13919" s="33"/>
    </row>
    <row r="13920" spans="6:6">
      <c r="F13920" s="33"/>
    </row>
    <row r="13921" spans="6:6">
      <c r="F13921" s="33"/>
    </row>
    <row r="13922" spans="6:6">
      <c r="F13922" s="33"/>
    </row>
    <row r="13923" spans="6:6">
      <c r="F13923" s="33"/>
    </row>
    <row r="13924" spans="6:6">
      <c r="F13924" s="33"/>
    </row>
    <row r="13925" spans="6:6">
      <c r="F13925" s="33"/>
    </row>
    <row r="13926" spans="6:6">
      <c r="F13926" s="33"/>
    </row>
    <row r="13927" spans="6:6">
      <c r="F13927" s="33"/>
    </row>
    <row r="13928" spans="6:6">
      <c r="F13928" s="33"/>
    </row>
    <row r="13929" spans="6:6">
      <c r="F13929" s="33"/>
    </row>
    <row r="13930" spans="6:6">
      <c r="F13930" s="33"/>
    </row>
    <row r="13931" spans="6:6">
      <c r="F13931" s="33"/>
    </row>
    <row r="13932" spans="6:6">
      <c r="F13932" s="33"/>
    </row>
    <row r="13933" spans="6:6">
      <c r="F13933" s="33"/>
    </row>
    <row r="13934" spans="6:6">
      <c r="F13934" s="33"/>
    </row>
    <row r="13935" spans="6:6">
      <c r="F13935" s="33"/>
    </row>
    <row r="13936" spans="6:6">
      <c r="F13936" s="33"/>
    </row>
    <row r="13937" spans="6:6">
      <c r="F13937" s="33"/>
    </row>
    <row r="13938" spans="6:6">
      <c r="F13938" s="33"/>
    </row>
    <row r="13939" spans="6:6">
      <c r="F13939" s="33"/>
    </row>
    <row r="13940" spans="6:6">
      <c r="F13940" s="33"/>
    </row>
    <row r="13941" spans="6:6">
      <c r="F13941" s="33"/>
    </row>
    <row r="13942" spans="6:6">
      <c r="F13942" s="33"/>
    </row>
    <row r="13943" spans="6:6">
      <c r="F13943" s="33"/>
    </row>
    <row r="13944" spans="6:6">
      <c r="F13944" s="33"/>
    </row>
    <row r="13945" spans="6:6">
      <c r="F13945" s="33"/>
    </row>
    <row r="13946" spans="6:6">
      <c r="F13946" s="33"/>
    </row>
    <row r="13947" spans="6:6">
      <c r="F13947" s="33"/>
    </row>
    <row r="13948" spans="6:6">
      <c r="F13948" s="33"/>
    </row>
    <row r="13949" spans="6:6">
      <c r="F13949" s="33"/>
    </row>
    <row r="13950" spans="6:6">
      <c r="F13950" s="33"/>
    </row>
    <row r="13951" spans="6:6">
      <c r="F13951" s="33"/>
    </row>
    <row r="13952" spans="6:6">
      <c r="F13952" s="33"/>
    </row>
    <row r="13953" spans="6:6">
      <c r="F13953" s="33"/>
    </row>
    <row r="13954" spans="6:6">
      <c r="F13954" s="33"/>
    </row>
    <row r="13955" spans="6:6">
      <c r="F13955" s="33"/>
    </row>
    <row r="13956" spans="6:6">
      <c r="F13956" s="33"/>
    </row>
    <row r="13957" spans="6:6">
      <c r="F13957" s="33"/>
    </row>
    <row r="13958" spans="6:6">
      <c r="F13958" s="33"/>
    </row>
    <row r="13959" spans="6:6">
      <c r="F13959" s="33"/>
    </row>
    <row r="13960" spans="6:6">
      <c r="F13960" s="33"/>
    </row>
    <row r="13961" spans="6:6">
      <c r="F13961" s="33"/>
    </row>
    <row r="13962" spans="6:6">
      <c r="F13962" s="33"/>
    </row>
    <row r="13963" spans="6:6">
      <c r="F13963" s="33"/>
    </row>
    <row r="13964" spans="6:6">
      <c r="F13964" s="33"/>
    </row>
    <row r="13965" spans="6:6">
      <c r="F13965" s="33"/>
    </row>
    <row r="13966" spans="6:6">
      <c r="F13966" s="33"/>
    </row>
    <row r="13967" spans="6:6">
      <c r="F13967" s="33"/>
    </row>
    <row r="13968" spans="6:6">
      <c r="F13968" s="33"/>
    </row>
    <row r="13969" spans="6:6">
      <c r="F13969" s="33"/>
    </row>
    <row r="13970" spans="6:6">
      <c r="F13970" s="33"/>
    </row>
    <row r="13971" spans="6:6">
      <c r="F13971" s="33"/>
    </row>
    <row r="13972" spans="6:6">
      <c r="F13972" s="33"/>
    </row>
    <row r="13973" spans="6:6">
      <c r="F13973" s="33"/>
    </row>
    <row r="13974" spans="6:6">
      <c r="F13974" s="33"/>
    </row>
    <row r="13975" spans="6:6">
      <c r="F13975" s="33"/>
    </row>
    <row r="13976" spans="6:6">
      <c r="F13976" s="33"/>
    </row>
    <row r="13977" spans="6:6">
      <c r="F13977" s="33"/>
    </row>
    <row r="13978" spans="6:6">
      <c r="F13978" s="33"/>
    </row>
    <row r="13979" spans="6:6">
      <c r="F13979" s="33"/>
    </row>
    <row r="13980" spans="6:6">
      <c r="F13980" s="33"/>
    </row>
    <row r="13981" spans="6:6">
      <c r="F13981" s="33"/>
    </row>
    <row r="13982" spans="6:6">
      <c r="F13982" s="33"/>
    </row>
    <row r="13983" spans="6:6">
      <c r="F13983" s="33"/>
    </row>
    <row r="13984" spans="6:6">
      <c r="F13984" s="33"/>
    </row>
    <row r="13985" spans="6:6">
      <c r="F13985" s="33"/>
    </row>
    <row r="13986" spans="6:6">
      <c r="F13986" s="33"/>
    </row>
    <row r="13987" spans="6:6">
      <c r="F13987" s="33"/>
    </row>
    <row r="13988" spans="6:6">
      <c r="F13988" s="33"/>
    </row>
    <row r="13989" spans="6:6">
      <c r="F13989" s="33"/>
    </row>
    <row r="13990" spans="6:6">
      <c r="F13990" s="33"/>
    </row>
    <row r="13991" spans="6:6">
      <c r="F13991" s="33"/>
    </row>
    <row r="13992" spans="6:6">
      <c r="F13992" s="33"/>
    </row>
    <row r="13993" spans="6:6">
      <c r="F13993" s="33"/>
    </row>
    <row r="13994" spans="6:6">
      <c r="F13994" s="33"/>
    </row>
    <row r="13995" spans="6:6">
      <c r="F13995" s="33"/>
    </row>
    <row r="13996" spans="6:6">
      <c r="F13996" s="33"/>
    </row>
    <row r="13997" spans="6:6">
      <c r="F13997" s="33"/>
    </row>
    <row r="13998" spans="6:6">
      <c r="F13998" s="33"/>
    </row>
    <row r="13999" spans="6:6">
      <c r="F13999" s="33"/>
    </row>
    <row r="14000" spans="6:6">
      <c r="F14000" s="33"/>
    </row>
    <row r="14001" spans="6:6">
      <c r="F14001" s="33"/>
    </row>
    <row r="14002" spans="6:6">
      <c r="F14002" s="33"/>
    </row>
    <row r="14003" spans="6:6">
      <c r="F14003" s="33"/>
    </row>
    <row r="14004" spans="6:6">
      <c r="F14004" s="33"/>
    </row>
    <row r="14005" spans="6:6">
      <c r="F14005" s="33"/>
    </row>
    <row r="14006" spans="6:6">
      <c r="F14006" s="33"/>
    </row>
    <row r="14007" spans="6:6">
      <c r="F14007" s="33"/>
    </row>
    <row r="14008" spans="6:6">
      <c r="F14008" s="33"/>
    </row>
    <row r="14009" spans="6:6">
      <c r="F14009" s="33"/>
    </row>
    <row r="14010" spans="6:6">
      <c r="F14010" s="33"/>
    </row>
    <row r="14011" spans="6:6">
      <c r="F14011" s="33"/>
    </row>
    <row r="14012" spans="6:6">
      <c r="F14012" s="33"/>
    </row>
    <row r="14013" spans="6:6">
      <c r="F14013" s="33"/>
    </row>
    <row r="14014" spans="6:6">
      <c r="F14014" s="33"/>
    </row>
    <row r="14015" spans="6:6">
      <c r="F14015" s="33"/>
    </row>
    <row r="14016" spans="6:6">
      <c r="F14016" s="33"/>
    </row>
    <row r="14017" spans="6:6">
      <c r="F14017" s="33"/>
    </row>
    <row r="14018" spans="6:6">
      <c r="F14018" s="33"/>
    </row>
    <row r="14019" spans="6:6">
      <c r="F14019" s="33"/>
    </row>
    <row r="14020" spans="6:6">
      <c r="F14020" s="33"/>
    </row>
    <row r="14021" spans="6:6">
      <c r="F14021" s="33"/>
    </row>
    <row r="14022" spans="6:6">
      <c r="F14022" s="33"/>
    </row>
    <row r="14023" spans="6:6">
      <c r="F14023" s="33"/>
    </row>
    <row r="14024" spans="6:6">
      <c r="F14024" s="33"/>
    </row>
    <row r="14025" spans="6:6">
      <c r="F14025" s="33"/>
    </row>
    <row r="14026" spans="6:6">
      <c r="F14026" s="33"/>
    </row>
    <row r="14027" spans="6:6">
      <c r="F14027" s="33"/>
    </row>
    <row r="14028" spans="6:6">
      <c r="F14028" s="33"/>
    </row>
    <row r="14029" spans="6:6">
      <c r="F14029" s="33"/>
    </row>
    <row r="14030" spans="6:6">
      <c r="F14030" s="33"/>
    </row>
    <row r="14031" spans="6:6">
      <c r="F14031" s="33"/>
    </row>
    <row r="14032" spans="6:6">
      <c r="F14032" s="33"/>
    </row>
    <row r="14033" spans="6:6">
      <c r="F14033" s="33"/>
    </row>
    <row r="14034" spans="6:6">
      <c r="F14034" s="33"/>
    </row>
    <row r="14035" spans="6:6">
      <c r="F14035" s="33"/>
    </row>
    <row r="14036" spans="6:6">
      <c r="F14036" s="33"/>
    </row>
    <row r="14037" spans="6:6">
      <c r="F14037" s="33"/>
    </row>
    <row r="14038" spans="6:6">
      <c r="F14038" s="33"/>
    </row>
    <row r="14039" spans="6:6">
      <c r="F14039" s="33"/>
    </row>
    <row r="14040" spans="6:6">
      <c r="F14040" s="33"/>
    </row>
    <row r="14041" spans="6:6">
      <c r="F14041" s="33"/>
    </row>
    <row r="14042" spans="6:6">
      <c r="F14042" s="33"/>
    </row>
    <row r="14043" spans="6:6">
      <c r="F14043" s="33"/>
    </row>
    <row r="14044" spans="6:6">
      <c r="F14044" s="33"/>
    </row>
    <row r="14045" spans="6:6">
      <c r="F14045" s="33"/>
    </row>
    <row r="14046" spans="6:6">
      <c r="F14046" s="33"/>
    </row>
    <row r="14047" spans="6:6">
      <c r="F14047" s="33"/>
    </row>
    <row r="14048" spans="6:6">
      <c r="F14048" s="33"/>
    </row>
    <row r="14049" spans="6:6">
      <c r="F14049" s="33"/>
    </row>
    <row r="14050" spans="6:6">
      <c r="F14050" s="33"/>
    </row>
    <row r="14051" spans="6:6">
      <c r="F14051" s="33"/>
    </row>
    <row r="14052" spans="6:6">
      <c r="F14052" s="33"/>
    </row>
    <row r="14053" spans="6:6">
      <c r="F14053" s="33"/>
    </row>
    <row r="14054" spans="6:6">
      <c r="F14054" s="33"/>
    </row>
    <row r="14055" spans="6:6">
      <c r="F14055" s="33"/>
    </row>
    <row r="14056" spans="6:6">
      <c r="F14056" s="33"/>
    </row>
    <row r="14057" spans="6:6">
      <c r="F14057" s="33"/>
    </row>
    <row r="14058" spans="6:6">
      <c r="F14058" s="33"/>
    </row>
    <row r="14059" spans="6:6">
      <c r="F14059" s="33"/>
    </row>
    <row r="14060" spans="6:6">
      <c r="F14060" s="33"/>
    </row>
    <row r="14061" spans="6:6">
      <c r="F14061" s="33"/>
    </row>
    <row r="14062" spans="6:6">
      <c r="F14062" s="33"/>
    </row>
    <row r="14063" spans="6:6">
      <c r="F14063" s="33"/>
    </row>
    <row r="14064" spans="6:6">
      <c r="F14064" s="33"/>
    </row>
    <row r="14065" spans="6:6">
      <c r="F14065" s="33"/>
    </row>
    <row r="14066" spans="6:6">
      <c r="F14066" s="33"/>
    </row>
    <row r="14067" spans="6:6">
      <c r="F14067" s="33"/>
    </row>
    <row r="14068" spans="6:6">
      <c r="F14068" s="33"/>
    </row>
    <row r="14069" spans="6:6">
      <c r="F14069" s="33"/>
    </row>
    <row r="14070" spans="6:6">
      <c r="F14070" s="33"/>
    </row>
    <row r="14071" spans="6:6">
      <c r="F14071" s="33"/>
    </row>
    <row r="14072" spans="6:6">
      <c r="F14072" s="33"/>
    </row>
    <row r="14073" spans="6:6">
      <c r="F14073" s="33"/>
    </row>
    <row r="14074" spans="6:6">
      <c r="F14074" s="33"/>
    </row>
    <row r="14075" spans="6:6">
      <c r="F14075" s="33"/>
    </row>
    <row r="14076" spans="6:6">
      <c r="F14076" s="33"/>
    </row>
    <row r="14077" spans="6:6">
      <c r="F14077" s="33"/>
    </row>
    <row r="14078" spans="6:6">
      <c r="F14078" s="33"/>
    </row>
    <row r="14079" spans="6:6">
      <c r="F14079" s="33"/>
    </row>
    <row r="14080" spans="6:6">
      <c r="F14080" s="33"/>
    </row>
    <row r="14081" spans="6:6">
      <c r="F14081" s="33"/>
    </row>
    <row r="14082" spans="6:6">
      <c r="F14082" s="33"/>
    </row>
    <row r="14083" spans="6:6">
      <c r="F14083" s="33"/>
    </row>
    <row r="14084" spans="6:6">
      <c r="F14084" s="33"/>
    </row>
    <row r="14085" spans="6:6">
      <c r="F14085" s="33"/>
    </row>
    <row r="14086" spans="6:6">
      <c r="F14086" s="33"/>
    </row>
    <row r="14087" spans="6:6">
      <c r="F14087" s="33"/>
    </row>
    <row r="14088" spans="6:6">
      <c r="F14088" s="33"/>
    </row>
    <row r="14089" spans="6:6">
      <c r="F14089" s="33"/>
    </row>
    <row r="14090" spans="6:6">
      <c r="F14090" s="33"/>
    </row>
    <row r="14091" spans="6:6">
      <c r="F14091" s="33"/>
    </row>
    <row r="14092" spans="6:6">
      <c r="F14092" s="33"/>
    </row>
    <row r="14093" spans="6:6">
      <c r="F14093" s="33"/>
    </row>
    <row r="14094" spans="6:6">
      <c r="F14094" s="33"/>
    </row>
    <row r="14095" spans="6:6">
      <c r="F14095" s="33"/>
    </row>
    <row r="14096" spans="6:6">
      <c r="F14096" s="33"/>
    </row>
    <row r="14097" spans="6:6">
      <c r="F14097" s="33"/>
    </row>
    <row r="14098" spans="6:6">
      <c r="F14098" s="33"/>
    </row>
    <row r="14099" spans="6:6">
      <c r="F14099" s="33"/>
    </row>
    <row r="14100" spans="6:6">
      <c r="F14100" s="33"/>
    </row>
    <row r="14101" spans="6:6">
      <c r="F14101" s="33"/>
    </row>
    <row r="14102" spans="6:6">
      <c r="F14102" s="33"/>
    </row>
    <row r="14103" spans="6:6">
      <c r="F14103" s="33"/>
    </row>
    <row r="14104" spans="6:6">
      <c r="F14104" s="33"/>
    </row>
    <row r="14105" spans="6:6">
      <c r="F14105" s="33"/>
    </row>
    <row r="14106" spans="6:6">
      <c r="F14106" s="33"/>
    </row>
    <row r="14107" spans="6:6">
      <c r="F14107" s="33"/>
    </row>
    <row r="14108" spans="6:6">
      <c r="F14108" s="33"/>
    </row>
    <row r="14109" spans="6:6">
      <c r="F14109" s="33"/>
    </row>
    <row r="14110" spans="6:6">
      <c r="F14110" s="33"/>
    </row>
    <row r="14111" spans="6:6">
      <c r="F14111" s="33"/>
    </row>
    <row r="14112" spans="6:6">
      <c r="F14112" s="33"/>
    </row>
    <row r="14113" spans="6:6">
      <c r="F14113" s="33"/>
    </row>
    <row r="14114" spans="6:6">
      <c r="F14114" s="33"/>
    </row>
    <row r="14115" spans="6:6">
      <c r="F14115" s="33"/>
    </row>
    <row r="14116" spans="6:6">
      <c r="F14116" s="33"/>
    </row>
    <row r="14117" spans="6:6">
      <c r="F14117" s="33"/>
    </row>
    <row r="14118" spans="6:6">
      <c r="F14118" s="33"/>
    </row>
    <row r="14119" spans="6:6">
      <c r="F14119" s="33"/>
    </row>
    <row r="14120" spans="6:6">
      <c r="F14120" s="33"/>
    </row>
    <row r="14121" spans="6:6">
      <c r="F14121" s="33"/>
    </row>
    <row r="14122" spans="6:6">
      <c r="F14122" s="33"/>
    </row>
    <row r="14123" spans="6:6">
      <c r="F14123" s="33"/>
    </row>
    <row r="14124" spans="6:6">
      <c r="F14124" s="33"/>
    </row>
    <row r="14125" spans="6:6">
      <c r="F14125" s="33"/>
    </row>
    <row r="14126" spans="6:6">
      <c r="F14126" s="33"/>
    </row>
    <row r="14127" spans="6:6">
      <c r="F14127" s="33"/>
    </row>
    <row r="14128" spans="6:6">
      <c r="F14128" s="33"/>
    </row>
    <row r="14129" spans="6:6">
      <c r="F14129" s="33"/>
    </row>
    <row r="14130" spans="6:6">
      <c r="F14130" s="33"/>
    </row>
    <row r="14131" spans="6:6">
      <c r="F14131" s="33"/>
    </row>
    <row r="14132" spans="6:6">
      <c r="F14132" s="33"/>
    </row>
    <row r="14133" spans="6:6">
      <c r="F14133" s="33"/>
    </row>
    <row r="14134" spans="6:6">
      <c r="F14134" s="33"/>
    </row>
    <row r="14135" spans="6:6">
      <c r="F14135" s="33"/>
    </row>
    <row r="14136" spans="6:6">
      <c r="F14136" s="33"/>
    </row>
    <row r="14137" spans="6:6">
      <c r="F14137" s="33"/>
    </row>
    <row r="14138" spans="6:6">
      <c r="F14138" s="33"/>
    </row>
    <row r="14139" spans="6:6">
      <c r="F14139" s="33"/>
    </row>
    <row r="14140" spans="6:6">
      <c r="F14140" s="33"/>
    </row>
    <row r="14141" spans="6:6">
      <c r="F14141" s="33"/>
    </row>
    <row r="14142" spans="6:6">
      <c r="F14142" s="33"/>
    </row>
    <row r="14143" spans="6:6">
      <c r="F14143" s="33"/>
    </row>
    <row r="14144" spans="6:6">
      <c r="F14144" s="33"/>
    </row>
    <row r="14145" spans="6:6">
      <c r="F14145" s="33"/>
    </row>
    <row r="14146" spans="6:6">
      <c r="F14146" s="33"/>
    </row>
    <row r="14147" spans="6:6">
      <c r="F14147" s="33"/>
    </row>
    <row r="14148" spans="6:6">
      <c r="F14148" s="33"/>
    </row>
    <row r="14149" spans="6:6">
      <c r="F14149" s="33"/>
    </row>
    <row r="14150" spans="6:6">
      <c r="F14150" s="33"/>
    </row>
    <row r="14151" spans="6:6">
      <c r="F14151" s="33"/>
    </row>
    <row r="14152" spans="6:6">
      <c r="F14152" s="33"/>
    </row>
    <row r="14153" spans="6:6">
      <c r="F14153" s="33"/>
    </row>
    <row r="14154" spans="6:6">
      <c r="F14154" s="33"/>
    </row>
    <row r="14155" spans="6:6">
      <c r="F14155" s="33"/>
    </row>
    <row r="14156" spans="6:6">
      <c r="F14156" s="33"/>
    </row>
    <row r="14157" spans="6:6">
      <c r="F14157" s="33"/>
    </row>
    <row r="14158" spans="6:6">
      <c r="F14158" s="33"/>
    </row>
    <row r="14159" spans="6:6">
      <c r="F14159" s="33"/>
    </row>
    <row r="14160" spans="6:6">
      <c r="F14160" s="33"/>
    </row>
    <row r="14161" spans="6:6">
      <c r="F14161" s="33"/>
    </row>
    <row r="14162" spans="6:6">
      <c r="F14162" s="33"/>
    </row>
    <row r="14163" spans="6:6">
      <c r="F14163" s="33"/>
    </row>
    <row r="14164" spans="6:6">
      <c r="F14164" s="33"/>
    </row>
    <row r="14165" spans="6:6">
      <c r="F14165" s="33"/>
    </row>
    <row r="14166" spans="6:6">
      <c r="F14166" s="33"/>
    </row>
    <row r="14167" spans="6:6">
      <c r="F14167" s="33"/>
    </row>
    <row r="14168" spans="6:6">
      <c r="F14168" s="33"/>
    </row>
    <row r="14169" spans="6:6">
      <c r="F14169" s="33"/>
    </row>
    <row r="14170" spans="6:6">
      <c r="F14170" s="33"/>
    </row>
    <row r="14171" spans="6:6">
      <c r="F14171" s="33"/>
    </row>
    <row r="14172" spans="6:6">
      <c r="F14172" s="33"/>
    </row>
    <row r="14173" spans="6:6">
      <c r="F14173" s="33"/>
    </row>
    <row r="14174" spans="6:6">
      <c r="F14174" s="33"/>
    </row>
    <row r="14175" spans="6:6">
      <c r="F14175" s="33"/>
    </row>
    <row r="14176" spans="6:6">
      <c r="F14176" s="33"/>
    </row>
    <row r="14177" spans="6:6">
      <c r="F14177" s="33"/>
    </row>
    <row r="14178" spans="6:6">
      <c r="F14178" s="33"/>
    </row>
    <row r="14179" spans="6:6">
      <c r="F14179" s="33"/>
    </row>
    <row r="14180" spans="6:6">
      <c r="F14180" s="33"/>
    </row>
    <row r="14181" spans="6:6">
      <c r="F14181" s="33"/>
    </row>
    <row r="14182" spans="6:6">
      <c r="F14182" s="33"/>
    </row>
    <row r="14183" spans="6:6">
      <c r="F14183" s="33"/>
    </row>
    <row r="14184" spans="6:6">
      <c r="F14184" s="33"/>
    </row>
    <row r="14185" spans="6:6">
      <c r="F14185" s="33"/>
    </row>
    <row r="14186" spans="6:6">
      <c r="F14186" s="33"/>
    </row>
    <row r="14187" spans="6:6">
      <c r="F14187" s="33"/>
    </row>
    <row r="14188" spans="6:6">
      <c r="F14188" s="33"/>
    </row>
    <row r="14189" spans="6:6">
      <c r="F14189" s="33"/>
    </row>
    <row r="14190" spans="6:6">
      <c r="F14190" s="33"/>
    </row>
    <row r="14191" spans="6:6">
      <c r="F14191" s="33"/>
    </row>
    <row r="14192" spans="6:6">
      <c r="F14192" s="33"/>
    </row>
    <row r="14193" spans="6:6">
      <c r="F14193" s="33"/>
    </row>
    <row r="14194" spans="6:6">
      <c r="F14194" s="33"/>
    </row>
    <row r="14195" spans="6:6">
      <c r="F14195" s="33"/>
    </row>
    <row r="14196" spans="6:6">
      <c r="F14196" s="33"/>
    </row>
    <row r="14197" spans="6:6">
      <c r="F14197" s="33"/>
    </row>
    <row r="14198" spans="6:6">
      <c r="F14198" s="33"/>
    </row>
    <row r="14199" spans="6:6">
      <c r="F14199" s="33"/>
    </row>
    <row r="14200" spans="6:6">
      <c r="F14200" s="33"/>
    </row>
    <row r="14201" spans="6:6">
      <c r="F14201" s="33"/>
    </row>
    <row r="14202" spans="6:6">
      <c r="F14202" s="33"/>
    </row>
    <row r="14203" spans="6:6">
      <c r="F14203" s="33"/>
    </row>
    <row r="14204" spans="6:6">
      <c r="F14204" s="33"/>
    </row>
    <row r="14205" spans="6:6">
      <c r="F14205" s="33"/>
    </row>
    <row r="14206" spans="6:6">
      <c r="F14206" s="33"/>
    </row>
    <row r="14207" spans="6:6">
      <c r="F14207" s="33"/>
    </row>
    <row r="14208" spans="6:6">
      <c r="F14208" s="33"/>
    </row>
    <row r="14209" spans="6:6">
      <c r="F14209" s="33"/>
    </row>
    <row r="14210" spans="6:6">
      <c r="F14210" s="33"/>
    </row>
    <row r="14211" spans="6:6">
      <c r="F14211" s="33"/>
    </row>
    <row r="14212" spans="6:6">
      <c r="F14212" s="33"/>
    </row>
    <row r="14213" spans="6:6">
      <c r="F14213" s="33"/>
    </row>
    <row r="14214" spans="6:6">
      <c r="F14214" s="33"/>
    </row>
    <row r="14215" spans="6:6">
      <c r="F14215" s="33"/>
    </row>
    <row r="14216" spans="6:6">
      <c r="F14216" s="33"/>
    </row>
    <row r="14217" spans="6:6">
      <c r="F14217" s="33"/>
    </row>
    <row r="14218" spans="6:6">
      <c r="F14218" s="33"/>
    </row>
    <row r="14219" spans="6:6">
      <c r="F14219" s="33"/>
    </row>
    <row r="14220" spans="6:6">
      <c r="F14220" s="33"/>
    </row>
    <row r="14221" spans="6:6">
      <c r="F14221" s="33"/>
    </row>
    <row r="14222" spans="6:6">
      <c r="F14222" s="33"/>
    </row>
    <row r="14223" spans="6:6">
      <c r="F14223" s="33"/>
    </row>
    <row r="14224" spans="6:6">
      <c r="F14224" s="33"/>
    </row>
    <row r="14225" spans="6:6">
      <c r="F14225" s="33"/>
    </row>
    <row r="14226" spans="6:6">
      <c r="F14226" s="33"/>
    </row>
    <row r="14227" spans="6:6">
      <c r="F14227" s="33"/>
    </row>
    <row r="14228" spans="6:6">
      <c r="F14228" s="33"/>
    </row>
    <row r="14229" spans="6:6">
      <c r="F14229" s="33"/>
    </row>
    <row r="14230" spans="6:6">
      <c r="F14230" s="33"/>
    </row>
    <row r="14231" spans="6:6">
      <c r="F14231" s="33"/>
    </row>
    <row r="14232" spans="6:6">
      <c r="F14232" s="33"/>
    </row>
    <row r="14233" spans="6:6">
      <c r="F14233" s="33"/>
    </row>
    <row r="14234" spans="6:6">
      <c r="F14234" s="33"/>
    </row>
    <row r="14235" spans="6:6">
      <c r="F14235" s="33"/>
    </row>
    <row r="14236" spans="6:6">
      <c r="F14236" s="33"/>
    </row>
    <row r="14237" spans="6:6">
      <c r="F14237" s="33"/>
    </row>
    <row r="14238" spans="6:6">
      <c r="F14238" s="33"/>
    </row>
    <row r="14239" spans="6:6">
      <c r="F14239" s="33"/>
    </row>
    <row r="14240" spans="6:6">
      <c r="F14240" s="33"/>
    </row>
    <row r="14241" spans="6:6">
      <c r="F14241" s="33"/>
    </row>
    <row r="14242" spans="6:6">
      <c r="F14242" s="33"/>
    </row>
    <row r="14243" spans="6:6">
      <c r="F14243" s="33"/>
    </row>
    <row r="14244" spans="6:6">
      <c r="F14244" s="33"/>
    </row>
    <row r="14245" spans="6:6">
      <c r="F14245" s="33"/>
    </row>
    <row r="14246" spans="6:6">
      <c r="F14246" s="33"/>
    </row>
    <row r="14247" spans="6:6">
      <c r="F14247" s="33"/>
    </row>
    <row r="14248" spans="6:6">
      <c r="F14248" s="33"/>
    </row>
    <row r="14249" spans="6:6">
      <c r="F14249" s="33"/>
    </row>
    <row r="14250" spans="6:6">
      <c r="F14250" s="33"/>
    </row>
    <row r="14251" spans="6:6">
      <c r="F14251" s="33"/>
    </row>
    <row r="14252" spans="6:6">
      <c r="F14252" s="33"/>
    </row>
    <row r="14253" spans="6:6">
      <c r="F14253" s="33"/>
    </row>
    <row r="14254" spans="6:6">
      <c r="F14254" s="33"/>
    </row>
    <row r="14255" spans="6:6">
      <c r="F14255" s="33"/>
    </row>
    <row r="14256" spans="6:6">
      <c r="F14256" s="33"/>
    </row>
    <row r="14257" spans="6:6">
      <c r="F14257" s="33"/>
    </row>
    <row r="14258" spans="6:6">
      <c r="F14258" s="33"/>
    </row>
    <row r="14259" spans="6:6">
      <c r="F14259" s="33"/>
    </row>
    <row r="14260" spans="6:6">
      <c r="F14260" s="33"/>
    </row>
    <row r="14261" spans="6:6">
      <c r="F14261" s="33"/>
    </row>
    <row r="14262" spans="6:6">
      <c r="F14262" s="33"/>
    </row>
    <row r="14263" spans="6:6">
      <c r="F14263" s="33"/>
    </row>
    <row r="14264" spans="6:6">
      <c r="F14264" s="33"/>
    </row>
    <row r="14265" spans="6:6">
      <c r="F14265" s="33"/>
    </row>
    <row r="14266" spans="6:6">
      <c r="F14266" s="33"/>
    </row>
    <row r="14267" spans="6:6">
      <c r="F14267" s="33"/>
    </row>
    <row r="14268" spans="6:6">
      <c r="F14268" s="33"/>
    </row>
    <row r="14269" spans="6:6">
      <c r="F14269" s="33"/>
    </row>
    <row r="14270" spans="6:6">
      <c r="F14270" s="33"/>
    </row>
    <row r="14271" spans="6:6">
      <c r="F14271" s="33"/>
    </row>
    <row r="14272" spans="6:6">
      <c r="F14272" s="33"/>
    </row>
    <row r="14273" spans="6:6">
      <c r="F14273" s="33"/>
    </row>
    <row r="14274" spans="6:6">
      <c r="F14274" s="33"/>
    </row>
    <row r="14275" spans="6:6">
      <c r="F14275" s="33"/>
    </row>
    <row r="14276" spans="6:6">
      <c r="F14276" s="33"/>
    </row>
    <row r="14277" spans="6:6">
      <c r="F14277" s="33"/>
    </row>
    <row r="14278" spans="6:6">
      <c r="F14278" s="33"/>
    </row>
    <row r="14279" spans="6:6">
      <c r="F14279" s="33"/>
    </row>
    <row r="14280" spans="6:6">
      <c r="F14280" s="33"/>
    </row>
    <row r="14281" spans="6:6">
      <c r="F14281" s="33"/>
    </row>
    <row r="14282" spans="6:6">
      <c r="F14282" s="33"/>
    </row>
    <row r="14283" spans="6:6">
      <c r="F14283" s="33"/>
    </row>
    <row r="14284" spans="6:6">
      <c r="F14284" s="33"/>
    </row>
    <row r="14285" spans="6:6">
      <c r="F14285" s="33"/>
    </row>
    <row r="14286" spans="6:6">
      <c r="F14286" s="33"/>
    </row>
    <row r="14287" spans="6:6">
      <c r="F14287" s="33"/>
    </row>
    <row r="14288" spans="6:6">
      <c r="F14288" s="33"/>
    </row>
    <row r="14289" spans="6:6">
      <c r="F14289" s="33"/>
    </row>
    <row r="14290" spans="6:6">
      <c r="F14290" s="33"/>
    </row>
    <row r="14291" spans="6:6">
      <c r="F14291" s="33"/>
    </row>
    <row r="14292" spans="6:6">
      <c r="F14292" s="33"/>
    </row>
    <row r="14293" spans="6:6">
      <c r="F14293" s="33"/>
    </row>
    <row r="14294" spans="6:6">
      <c r="F14294" s="33"/>
    </row>
    <row r="14295" spans="6:6">
      <c r="F14295" s="33"/>
    </row>
    <row r="14296" spans="6:6">
      <c r="F14296" s="33"/>
    </row>
    <row r="14297" spans="6:6">
      <c r="F14297" s="33"/>
    </row>
    <row r="14298" spans="6:6">
      <c r="F14298" s="33"/>
    </row>
    <row r="14299" spans="6:6">
      <c r="F14299" s="33"/>
    </row>
    <row r="14300" spans="6:6">
      <c r="F14300" s="33"/>
    </row>
    <row r="14301" spans="6:6">
      <c r="F14301" s="33"/>
    </row>
    <row r="14302" spans="6:6">
      <c r="F14302" s="33"/>
    </row>
    <row r="14303" spans="6:6">
      <c r="F14303" s="33"/>
    </row>
    <row r="14304" spans="6:6">
      <c r="F14304" s="33"/>
    </row>
    <row r="14305" spans="6:6">
      <c r="F14305" s="33"/>
    </row>
    <row r="14306" spans="6:6">
      <c r="F14306" s="33"/>
    </row>
    <row r="14307" spans="6:6">
      <c r="F14307" s="33"/>
    </row>
    <row r="14308" spans="6:6">
      <c r="F14308" s="33"/>
    </row>
    <row r="14309" spans="6:6">
      <c r="F14309" s="33"/>
    </row>
    <row r="14310" spans="6:6">
      <c r="F14310" s="33"/>
    </row>
    <row r="14311" spans="6:6">
      <c r="F14311" s="33"/>
    </row>
    <row r="14312" spans="6:6">
      <c r="F14312" s="33"/>
    </row>
    <row r="14313" spans="6:6">
      <c r="F14313" s="33"/>
    </row>
    <row r="14314" spans="6:6">
      <c r="F14314" s="33"/>
    </row>
    <row r="14315" spans="6:6">
      <c r="F14315" s="33"/>
    </row>
    <row r="14316" spans="6:6">
      <c r="F14316" s="33"/>
    </row>
    <row r="14317" spans="6:6">
      <c r="F14317" s="33"/>
    </row>
    <row r="14318" spans="6:6">
      <c r="F14318" s="33"/>
    </row>
    <row r="14319" spans="6:6">
      <c r="F14319" s="33"/>
    </row>
    <row r="14320" spans="6:6">
      <c r="F14320" s="33"/>
    </row>
    <row r="14321" spans="6:6">
      <c r="F14321" s="33"/>
    </row>
    <row r="14322" spans="6:6">
      <c r="F14322" s="33"/>
    </row>
    <row r="14323" spans="6:6">
      <c r="F14323" s="33"/>
    </row>
    <row r="14324" spans="6:6">
      <c r="F14324" s="33"/>
    </row>
    <row r="14325" spans="6:6">
      <c r="F14325" s="33"/>
    </row>
    <row r="14326" spans="6:6">
      <c r="F14326" s="33"/>
    </row>
    <row r="14327" spans="6:6">
      <c r="F14327" s="33"/>
    </row>
    <row r="14328" spans="6:6">
      <c r="F14328" s="33"/>
    </row>
    <row r="14329" spans="6:6">
      <c r="F14329" s="33"/>
    </row>
    <row r="14330" spans="6:6">
      <c r="F14330" s="33"/>
    </row>
    <row r="14331" spans="6:6">
      <c r="F14331" s="33"/>
    </row>
    <row r="14332" spans="6:6">
      <c r="F14332" s="33"/>
    </row>
    <row r="14333" spans="6:6">
      <c r="F14333" s="33"/>
    </row>
    <row r="14334" spans="6:6">
      <c r="F14334" s="33"/>
    </row>
    <row r="14335" spans="6:6">
      <c r="F14335" s="33"/>
    </row>
    <row r="14336" spans="6:6">
      <c r="F14336" s="33"/>
    </row>
    <row r="14337" spans="6:6">
      <c r="F14337" s="33"/>
    </row>
    <row r="14338" spans="6:6">
      <c r="F14338" s="33"/>
    </row>
    <row r="14339" spans="6:6">
      <c r="F14339" s="33"/>
    </row>
    <row r="14340" spans="6:6">
      <c r="F14340" s="33"/>
    </row>
    <row r="14341" spans="6:6">
      <c r="F14341" s="33"/>
    </row>
    <row r="14342" spans="6:6">
      <c r="F14342" s="33"/>
    </row>
    <row r="14343" spans="6:6">
      <c r="F14343" s="33"/>
    </row>
    <row r="14344" spans="6:6">
      <c r="F14344" s="33"/>
    </row>
    <row r="14345" spans="6:6">
      <c r="F14345" s="33"/>
    </row>
    <row r="14346" spans="6:6">
      <c r="F14346" s="33"/>
    </row>
    <row r="14347" spans="6:6">
      <c r="F14347" s="33"/>
    </row>
    <row r="14348" spans="6:6">
      <c r="F14348" s="33"/>
    </row>
    <row r="14349" spans="6:6">
      <c r="F14349" s="33"/>
    </row>
    <row r="14350" spans="6:6">
      <c r="F14350" s="33"/>
    </row>
    <row r="14351" spans="6:6">
      <c r="F14351" s="33"/>
    </row>
    <row r="14352" spans="6:6">
      <c r="F14352" s="33"/>
    </row>
    <row r="14353" spans="6:6">
      <c r="F14353" s="33"/>
    </row>
    <row r="14354" spans="6:6">
      <c r="F14354" s="33"/>
    </row>
    <row r="14355" spans="6:6">
      <c r="F14355" s="33"/>
    </row>
    <row r="14356" spans="6:6">
      <c r="F14356" s="33"/>
    </row>
    <row r="14357" spans="6:6">
      <c r="F14357" s="33"/>
    </row>
    <row r="14358" spans="6:6">
      <c r="F14358" s="33"/>
    </row>
    <row r="14359" spans="6:6">
      <c r="F14359" s="33"/>
    </row>
    <row r="14360" spans="6:6">
      <c r="F14360" s="33"/>
    </row>
    <row r="14361" spans="6:6">
      <c r="F14361" s="33"/>
    </row>
    <row r="14362" spans="6:6">
      <c r="F14362" s="33"/>
    </row>
    <row r="14363" spans="6:6">
      <c r="F14363" s="33"/>
    </row>
    <row r="14364" spans="6:6">
      <c r="F14364" s="33"/>
    </row>
    <row r="14365" spans="6:6">
      <c r="F14365" s="33"/>
    </row>
    <row r="14366" spans="6:6">
      <c r="F14366" s="33"/>
    </row>
    <row r="14367" spans="6:6">
      <c r="F14367" s="33"/>
    </row>
    <row r="14368" spans="6:6">
      <c r="F14368" s="33"/>
    </row>
    <row r="14369" spans="6:6">
      <c r="F14369" s="33"/>
    </row>
    <row r="14370" spans="6:6">
      <c r="F14370" s="33"/>
    </row>
    <row r="14371" spans="6:6">
      <c r="F14371" s="33"/>
    </row>
    <row r="14372" spans="6:6">
      <c r="F14372" s="33"/>
    </row>
    <row r="14373" spans="6:6">
      <c r="F14373" s="33"/>
    </row>
    <row r="14374" spans="6:6">
      <c r="F14374" s="33"/>
    </row>
    <row r="14375" spans="6:6">
      <c r="F14375" s="33"/>
    </row>
    <row r="14376" spans="6:6">
      <c r="F14376" s="33"/>
    </row>
    <row r="14377" spans="6:6">
      <c r="F14377" s="33"/>
    </row>
    <row r="14378" spans="6:6">
      <c r="F14378" s="33"/>
    </row>
    <row r="14379" spans="6:6">
      <c r="F14379" s="33"/>
    </row>
    <row r="14380" spans="6:6">
      <c r="F14380" s="33"/>
    </row>
    <row r="14381" spans="6:6">
      <c r="F14381" s="33"/>
    </row>
    <row r="14382" spans="6:6">
      <c r="F14382" s="33"/>
    </row>
    <row r="14383" spans="6:6">
      <c r="F14383" s="33"/>
    </row>
    <row r="14384" spans="6:6">
      <c r="F14384" s="33"/>
    </row>
    <row r="14385" spans="6:6">
      <c r="F14385" s="33"/>
    </row>
    <row r="14386" spans="6:6">
      <c r="F14386" s="33"/>
    </row>
    <row r="14387" spans="6:6">
      <c r="F14387" s="33"/>
    </row>
    <row r="14388" spans="6:6">
      <c r="F14388" s="33"/>
    </row>
    <row r="14389" spans="6:6">
      <c r="F14389" s="33"/>
    </row>
    <row r="14390" spans="6:6">
      <c r="F14390" s="33"/>
    </row>
    <row r="14391" spans="6:6">
      <c r="F14391" s="33"/>
    </row>
    <row r="14392" spans="6:6">
      <c r="F14392" s="33"/>
    </row>
    <row r="14393" spans="6:6">
      <c r="F14393" s="33"/>
    </row>
    <row r="14394" spans="6:6">
      <c r="F14394" s="33"/>
    </row>
    <row r="14395" spans="6:6">
      <c r="F14395" s="33"/>
    </row>
    <row r="14396" spans="6:6">
      <c r="F14396" s="33"/>
    </row>
    <row r="14397" spans="6:6">
      <c r="F14397" s="33"/>
    </row>
    <row r="14398" spans="6:6">
      <c r="F14398" s="33"/>
    </row>
    <row r="14399" spans="6:6">
      <c r="F14399" s="33"/>
    </row>
    <row r="14400" spans="6:6">
      <c r="F14400" s="33"/>
    </row>
    <row r="14401" spans="6:6">
      <c r="F14401" s="33"/>
    </row>
    <row r="14402" spans="6:6">
      <c r="F14402" s="33"/>
    </row>
    <row r="14403" spans="6:6">
      <c r="F14403" s="33"/>
    </row>
    <row r="14404" spans="6:6">
      <c r="F14404" s="33"/>
    </row>
    <row r="14405" spans="6:6">
      <c r="F14405" s="33"/>
    </row>
    <row r="14406" spans="6:6">
      <c r="F14406" s="33"/>
    </row>
    <row r="14407" spans="6:6">
      <c r="F14407" s="33"/>
    </row>
    <row r="14408" spans="6:6">
      <c r="F14408" s="33"/>
    </row>
    <row r="14409" spans="6:6">
      <c r="F14409" s="33"/>
    </row>
    <row r="14410" spans="6:6">
      <c r="F14410" s="33"/>
    </row>
    <row r="14411" spans="6:6">
      <c r="F14411" s="33"/>
    </row>
    <row r="14412" spans="6:6">
      <c r="F14412" s="33"/>
    </row>
    <row r="14413" spans="6:6">
      <c r="F14413" s="33"/>
    </row>
    <row r="14414" spans="6:6">
      <c r="F14414" s="33"/>
    </row>
    <row r="14415" spans="6:6">
      <c r="F14415" s="33"/>
    </row>
    <row r="14416" spans="6:6">
      <c r="F14416" s="33"/>
    </row>
    <row r="14417" spans="6:6">
      <c r="F14417" s="33"/>
    </row>
    <row r="14418" spans="6:6">
      <c r="F14418" s="33"/>
    </row>
    <row r="14419" spans="6:6">
      <c r="F14419" s="33"/>
    </row>
    <row r="14420" spans="6:6">
      <c r="F14420" s="33"/>
    </row>
    <row r="14421" spans="6:6">
      <c r="F14421" s="33"/>
    </row>
    <row r="14422" spans="6:6">
      <c r="F14422" s="33"/>
    </row>
    <row r="14423" spans="6:6">
      <c r="F14423" s="33"/>
    </row>
    <row r="14424" spans="6:6">
      <c r="F14424" s="33"/>
    </row>
    <row r="14425" spans="6:6">
      <c r="F14425" s="33"/>
    </row>
    <row r="14426" spans="6:6">
      <c r="F14426" s="33"/>
    </row>
    <row r="14427" spans="6:6">
      <c r="F14427" s="33"/>
    </row>
    <row r="14428" spans="6:6">
      <c r="F14428" s="33"/>
    </row>
    <row r="14429" spans="6:6">
      <c r="F14429" s="33"/>
    </row>
    <row r="14430" spans="6:6">
      <c r="F14430" s="33"/>
    </row>
    <row r="14431" spans="6:6">
      <c r="F14431" s="33"/>
    </row>
    <row r="14432" spans="6:6">
      <c r="F14432" s="33"/>
    </row>
    <row r="14433" spans="6:6">
      <c r="F14433" s="33"/>
    </row>
    <row r="14434" spans="6:6">
      <c r="F14434" s="33"/>
    </row>
    <row r="14435" spans="6:6">
      <c r="F14435" s="33"/>
    </row>
    <row r="14436" spans="6:6">
      <c r="F14436" s="33"/>
    </row>
    <row r="14437" spans="6:6">
      <c r="F14437" s="33"/>
    </row>
    <row r="14438" spans="6:6">
      <c r="F14438" s="33"/>
    </row>
    <row r="14439" spans="6:6">
      <c r="F14439" s="33"/>
    </row>
    <row r="14440" spans="6:6">
      <c r="F14440" s="33"/>
    </row>
    <row r="14441" spans="6:6">
      <c r="F14441" s="33"/>
    </row>
    <row r="14442" spans="6:6">
      <c r="F14442" s="33"/>
    </row>
    <row r="14443" spans="6:6">
      <c r="F14443" s="33"/>
    </row>
    <row r="14444" spans="6:6">
      <c r="F14444" s="33"/>
    </row>
    <row r="14445" spans="6:6">
      <c r="F14445" s="33"/>
    </row>
    <row r="14446" spans="6:6">
      <c r="F14446" s="33"/>
    </row>
    <row r="14447" spans="6:6">
      <c r="F14447" s="33"/>
    </row>
    <row r="14448" spans="6:6">
      <c r="F14448" s="33"/>
    </row>
    <row r="14449" spans="6:6">
      <c r="F14449" s="33"/>
    </row>
    <row r="14450" spans="6:6">
      <c r="F14450" s="33"/>
    </row>
    <row r="14451" spans="6:6">
      <c r="F14451" s="33"/>
    </row>
    <row r="14452" spans="6:6">
      <c r="F14452" s="33"/>
    </row>
    <row r="14453" spans="6:6">
      <c r="F14453" s="33"/>
    </row>
    <row r="14454" spans="6:6">
      <c r="F14454" s="33"/>
    </row>
    <row r="14455" spans="6:6">
      <c r="F14455" s="33"/>
    </row>
    <row r="14456" spans="6:6">
      <c r="F14456" s="33"/>
    </row>
    <row r="14457" spans="6:6">
      <c r="F14457" s="33"/>
    </row>
    <row r="14458" spans="6:6">
      <c r="F14458" s="33"/>
    </row>
    <row r="14459" spans="6:6">
      <c r="F14459" s="33"/>
    </row>
    <row r="14460" spans="6:6">
      <c r="F14460" s="33"/>
    </row>
    <row r="14461" spans="6:6">
      <c r="F14461" s="33"/>
    </row>
    <row r="14462" spans="6:6">
      <c r="F14462" s="33"/>
    </row>
    <row r="14463" spans="6:6">
      <c r="F14463" s="33"/>
    </row>
    <row r="14464" spans="6:6">
      <c r="F14464" s="33"/>
    </row>
    <row r="14465" spans="6:6">
      <c r="F14465" s="33"/>
    </row>
    <row r="14466" spans="6:6">
      <c r="F14466" s="33"/>
    </row>
    <row r="14467" spans="6:6">
      <c r="F14467" s="33"/>
    </row>
    <row r="14468" spans="6:6">
      <c r="F14468" s="33"/>
    </row>
    <row r="14469" spans="6:6">
      <c r="F14469" s="33"/>
    </row>
    <row r="14470" spans="6:6">
      <c r="F14470" s="33"/>
    </row>
    <row r="14471" spans="6:6">
      <c r="F14471" s="33"/>
    </row>
    <row r="14472" spans="6:6">
      <c r="F14472" s="33"/>
    </row>
    <row r="14473" spans="6:6">
      <c r="F14473" s="33"/>
    </row>
    <row r="14474" spans="6:6">
      <c r="F14474" s="33"/>
    </row>
    <row r="14475" spans="6:6">
      <c r="F14475" s="33"/>
    </row>
    <row r="14476" spans="6:6">
      <c r="F14476" s="33"/>
    </row>
    <row r="14477" spans="6:6">
      <c r="F14477" s="33"/>
    </row>
    <row r="14478" spans="6:6">
      <c r="F14478" s="33"/>
    </row>
    <row r="14479" spans="6:6">
      <c r="F14479" s="33"/>
    </row>
    <row r="14480" spans="6:6">
      <c r="F14480" s="33"/>
    </row>
    <row r="14481" spans="6:6">
      <c r="F14481" s="33"/>
    </row>
    <row r="14482" spans="6:6">
      <c r="F14482" s="33"/>
    </row>
    <row r="14483" spans="6:6">
      <c r="F14483" s="33"/>
    </row>
    <row r="14484" spans="6:6">
      <c r="F14484" s="33"/>
    </row>
    <row r="14485" spans="6:6">
      <c r="F14485" s="33"/>
    </row>
    <row r="14486" spans="6:6">
      <c r="F14486" s="33"/>
    </row>
    <row r="14487" spans="6:6">
      <c r="F14487" s="33"/>
    </row>
    <row r="14488" spans="6:6">
      <c r="F14488" s="33"/>
    </row>
    <row r="14489" spans="6:6">
      <c r="F14489" s="33"/>
    </row>
    <row r="14490" spans="6:6">
      <c r="F14490" s="33"/>
    </row>
    <row r="14491" spans="6:6">
      <c r="F14491" s="33"/>
    </row>
    <row r="14492" spans="6:6">
      <c r="F14492" s="33"/>
    </row>
    <row r="14493" spans="6:6">
      <c r="F14493" s="33"/>
    </row>
    <row r="14494" spans="6:6">
      <c r="F14494" s="33"/>
    </row>
    <row r="14495" spans="6:6">
      <c r="F14495" s="33"/>
    </row>
    <row r="14496" spans="6:6">
      <c r="F14496" s="33"/>
    </row>
    <row r="14497" spans="6:6">
      <c r="F14497" s="33"/>
    </row>
    <row r="14498" spans="6:6">
      <c r="F14498" s="33"/>
    </row>
    <row r="14499" spans="6:6">
      <c r="F14499" s="33"/>
    </row>
    <row r="14500" spans="6:6">
      <c r="F14500" s="33"/>
    </row>
    <row r="14501" spans="6:6">
      <c r="F14501" s="33"/>
    </row>
    <row r="14502" spans="6:6">
      <c r="F14502" s="33"/>
    </row>
    <row r="14503" spans="6:6">
      <c r="F14503" s="33"/>
    </row>
    <row r="14504" spans="6:6">
      <c r="F14504" s="33"/>
    </row>
    <row r="14505" spans="6:6">
      <c r="F14505" s="33"/>
    </row>
    <row r="14506" spans="6:6">
      <c r="F14506" s="33"/>
    </row>
    <row r="14507" spans="6:6">
      <c r="F14507" s="33"/>
    </row>
    <row r="14508" spans="6:6">
      <c r="F14508" s="33"/>
    </row>
    <row r="14509" spans="6:6">
      <c r="F14509" s="33"/>
    </row>
    <row r="14510" spans="6:6">
      <c r="F14510" s="33"/>
    </row>
    <row r="14511" spans="6:6">
      <c r="F14511" s="33"/>
    </row>
    <row r="14512" spans="6:6">
      <c r="F14512" s="33"/>
    </row>
    <row r="14513" spans="6:6">
      <c r="F14513" s="33"/>
    </row>
    <row r="14514" spans="6:6">
      <c r="F14514" s="33"/>
    </row>
    <row r="14515" spans="6:6">
      <c r="F14515" s="33"/>
    </row>
    <row r="14516" spans="6:6">
      <c r="F14516" s="33"/>
    </row>
    <row r="14517" spans="6:6">
      <c r="F14517" s="33"/>
    </row>
    <row r="14518" spans="6:6">
      <c r="F14518" s="33"/>
    </row>
    <row r="14519" spans="6:6">
      <c r="F14519" s="33"/>
    </row>
    <row r="14520" spans="6:6">
      <c r="F14520" s="33"/>
    </row>
    <row r="14521" spans="6:6">
      <c r="F14521" s="33"/>
    </row>
    <row r="14522" spans="6:6">
      <c r="F14522" s="33"/>
    </row>
    <row r="14523" spans="6:6">
      <c r="F14523" s="33"/>
    </row>
    <row r="14524" spans="6:6">
      <c r="F14524" s="33"/>
    </row>
    <row r="14525" spans="6:6">
      <c r="F14525" s="33"/>
    </row>
    <row r="14526" spans="6:6">
      <c r="F14526" s="33"/>
    </row>
    <row r="14527" spans="6:6">
      <c r="F14527" s="33"/>
    </row>
    <row r="14528" spans="6:6">
      <c r="F14528" s="33"/>
    </row>
    <row r="14529" spans="6:6">
      <c r="F14529" s="33"/>
    </row>
    <row r="14530" spans="6:6">
      <c r="F14530" s="33"/>
    </row>
    <row r="14531" spans="6:6">
      <c r="F14531" s="33"/>
    </row>
    <row r="14532" spans="6:6">
      <c r="F14532" s="33"/>
    </row>
    <row r="14533" spans="6:6">
      <c r="F14533" s="33"/>
    </row>
    <row r="14534" spans="6:6">
      <c r="F14534" s="33"/>
    </row>
    <row r="14535" spans="6:6">
      <c r="F14535" s="33"/>
    </row>
    <row r="14536" spans="6:6">
      <c r="F14536" s="33"/>
    </row>
    <row r="14537" spans="6:6">
      <c r="F14537" s="33"/>
    </row>
    <row r="14538" spans="6:6">
      <c r="F14538" s="33"/>
    </row>
    <row r="14539" spans="6:6">
      <c r="F14539" s="33"/>
    </row>
    <row r="14540" spans="6:6">
      <c r="F14540" s="33"/>
    </row>
    <row r="14541" spans="6:6">
      <c r="F14541" s="33"/>
    </row>
    <row r="14542" spans="6:6">
      <c r="F14542" s="33"/>
    </row>
    <row r="14543" spans="6:6">
      <c r="F14543" s="33"/>
    </row>
    <row r="14544" spans="6:6">
      <c r="F14544" s="33"/>
    </row>
    <row r="14545" spans="6:6">
      <c r="F14545" s="33"/>
    </row>
    <row r="14546" spans="6:6">
      <c r="F14546" s="33"/>
    </row>
    <row r="14547" spans="6:6">
      <c r="F14547" s="33"/>
    </row>
    <row r="14548" spans="6:6">
      <c r="F14548" s="33"/>
    </row>
    <row r="14549" spans="6:6">
      <c r="F14549" s="33"/>
    </row>
    <row r="14550" spans="6:6">
      <c r="F14550" s="33"/>
    </row>
    <row r="14551" spans="6:6">
      <c r="F14551" s="33"/>
    </row>
    <row r="14552" spans="6:6">
      <c r="F14552" s="33"/>
    </row>
    <row r="14553" spans="6:6">
      <c r="F14553" s="33"/>
    </row>
    <row r="14554" spans="6:6">
      <c r="F14554" s="33"/>
    </row>
    <row r="14555" spans="6:6">
      <c r="F14555" s="33"/>
    </row>
    <row r="14556" spans="6:6">
      <c r="F14556" s="33"/>
    </row>
    <row r="14557" spans="6:6">
      <c r="F14557" s="33"/>
    </row>
    <row r="14558" spans="6:6">
      <c r="F14558" s="33"/>
    </row>
    <row r="14559" spans="6:6">
      <c r="F14559" s="33"/>
    </row>
    <row r="14560" spans="6:6">
      <c r="F14560" s="33"/>
    </row>
    <row r="14561" spans="6:6">
      <c r="F14561" s="33"/>
    </row>
    <row r="14562" spans="6:6">
      <c r="F14562" s="33"/>
    </row>
    <row r="14563" spans="6:6">
      <c r="F14563" s="33"/>
    </row>
    <row r="14564" spans="6:6">
      <c r="F14564" s="33"/>
    </row>
    <row r="14565" spans="6:6">
      <c r="F14565" s="33"/>
    </row>
    <row r="14566" spans="6:6">
      <c r="F14566" s="33"/>
    </row>
    <row r="14567" spans="6:6">
      <c r="F14567" s="33"/>
    </row>
    <row r="14568" spans="6:6">
      <c r="F14568" s="33"/>
    </row>
    <row r="14569" spans="6:6">
      <c r="F14569" s="33"/>
    </row>
    <row r="14570" spans="6:6">
      <c r="F14570" s="33"/>
    </row>
    <row r="14571" spans="6:6">
      <c r="F14571" s="33"/>
    </row>
    <row r="14572" spans="6:6">
      <c r="F14572" s="33"/>
    </row>
    <row r="14573" spans="6:6">
      <c r="F14573" s="33"/>
    </row>
    <row r="14574" spans="6:6">
      <c r="F14574" s="33"/>
    </row>
    <row r="14575" spans="6:6">
      <c r="F14575" s="33"/>
    </row>
    <row r="14576" spans="6:6">
      <c r="F14576" s="33"/>
    </row>
    <row r="14577" spans="6:6">
      <c r="F14577" s="33"/>
    </row>
    <row r="14578" spans="6:6">
      <c r="F14578" s="33"/>
    </row>
    <row r="14579" spans="6:6">
      <c r="F14579" s="33"/>
    </row>
    <row r="14580" spans="6:6">
      <c r="F14580" s="33"/>
    </row>
    <row r="14581" spans="6:6">
      <c r="F14581" s="33"/>
    </row>
    <row r="14582" spans="6:6">
      <c r="F14582" s="33"/>
    </row>
    <row r="14583" spans="6:6">
      <c r="F14583" s="33"/>
    </row>
    <row r="14584" spans="6:6">
      <c r="F14584" s="33"/>
    </row>
    <row r="14585" spans="6:6">
      <c r="F14585" s="33"/>
    </row>
    <row r="14586" spans="6:6">
      <c r="F14586" s="33"/>
    </row>
    <row r="14587" spans="6:6">
      <c r="F14587" s="33"/>
    </row>
    <row r="14588" spans="6:6">
      <c r="F14588" s="33"/>
    </row>
    <row r="14589" spans="6:6">
      <c r="F14589" s="33"/>
    </row>
    <row r="14590" spans="6:6">
      <c r="F14590" s="33"/>
    </row>
    <row r="14591" spans="6:6">
      <c r="F14591" s="33"/>
    </row>
    <row r="14592" spans="6:6">
      <c r="F14592" s="33"/>
    </row>
    <row r="14593" spans="6:6">
      <c r="F14593" s="33"/>
    </row>
    <row r="14594" spans="6:6">
      <c r="F14594" s="33"/>
    </row>
    <row r="14595" spans="6:6">
      <c r="F14595" s="33"/>
    </row>
    <row r="14596" spans="6:6">
      <c r="F14596" s="33"/>
    </row>
    <row r="14597" spans="6:6">
      <c r="F14597" s="33"/>
    </row>
    <row r="14598" spans="6:6">
      <c r="F14598" s="33"/>
    </row>
    <row r="14599" spans="6:6">
      <c r="F14599" s="33"/>
    </row>
    <row r="14600" spans="6:6">
      <c r="F14600" s="33"/>
    </row>
    <row r="14601" spans="6:6">
      <c r="F14601" s="33"/>
    </row>
    <row r="14602" spans="6:6">
      <c r="F14602" s="33"/>
    </row>
    <row r="14603" spans="6:6">
      <c r="F14603" s="33"/>
    </row>
    <row r="14604" spans="6:6">
      <c r="F14604" s="33"/>
    </row>
    <row r="14605" spans="6:6">
      <c r="F14605" s="33"/>
    </row>
    <row r="14606" spans="6:6">
      <c r="F14606" s="33"/>
    </row>
    <row r="14607" spans="6:6">
      <c r="F14607" s="33"/>
    </row>
    <row r="14608" spans="6:6">
      <c r="F14608" s="33"/>
    </row>
    <row r="14609" spans="6:6">
      <c r="F14609" s="33"/>
    </row>
    <row r="14610" spans="6:6">
      <c r="F14610" s="33"/>
    </row>
    <row r="14611" spans="6:6">
      <c r="F14611" s="33"/>
    </row>
    <row r="14612" spans="6:6">
      <c r="F14612" s="33"/>
    </row>
    <row r="14613" spans="6:6">
      <c r="F14613" s="33"/>
    </row>
    <row r="14614" spans="6:6">
      <c r="F14614" s="33"/>
    </row>
    <row r="14615" spans="6:6">
      <c r="F14615" s="33"/>
    </row>
    <row r="14616" spans="6:6">
      <c r="F14616" s="33"/>
    </row>
    <row r="14617" spans="6:6">
      <c r="F14617" s="33"/>
    </row>
    <row r="14618" spans="6:6">
      <c r="F14618" s="33"/>
    </row>
    <row r="14619" spans="6:6">
      <c r="F14619" s="33"/>
    </row>
    <row r="14620" spans="6:6">
      <c r="F14620" s="33"/>
    </row>
    <row r="14621" spans="6:6">
      <c r="F14621" s="33"/>
    </row>
    <row r="14622" spans="6:6">
      <c r="F14622" s="33"/>
    </row>
    <row r="14623" spans="6:6">
      <c r="F14623" s="33"/>
    </row>
    <row r="14624" spans="6:6">
      <c r="F14624" s="33"/>
    </row>
    <row r="14625" spans="6:6">
      <c r="F14625" s="33"/>
    </row>
    <row r="14626" spans="6:6">
      <c r="F14626" s="33"/>
    </row>
    <row r="14627" spans="6:6">
      <c r="F14627" s="33"/>
    </row>
    <row r="14628" spans="6:6">
      <c r="F14628" s="33"/>
    </row>
    <row r="14629" spans="6:6">
      <c r="F14629" s="33"/>
    </row>
    <row r="14630" spans="6:6">
      <c r="F14630" s="33"/>
    </row>
    <row r="14631" spans="6:6">
      <c r="F14631" s="33"/>
    </row>
    <row r="14632" spans="6:6">
      <c r="F14632" s="33"/>
    </row>
    <row r="14633" spans="6:6">
      <c r="F14633" s="33"/>
    </row>
    <row r="14634" spans="6:6">
      <c r="F14634" s="33"/>
    </row>
    <row r="14635" spans="6:6">
      <c r="F14635" s="33"/>
    </row>
    <row r="14636" spans="6:6">
      <c r="F14636" s="33"/>
    </row>
    <row r="14637" spans="6:6">
      <c r="F14637" s="33"/>
    </row>
    <row r="14638" spans="6:6">
      <c r="F14638" s="33"/>
    </row>
    <row r="14639" spans="6:6">
      <c r="F14639" s="33"/>
    </row>
    <row r="14640" spans="6:6">
      <c r="F14640" s="33"/>
    </row>
    <row r="14641" spans="6:6">
      <c r="F14641" s="33"/>
    </row>
    <row r="14642" spans="6:6">
      <c r="F14642" s="33"/>
    </row>
    <row r="14643" spans="6:6">
      <c r="F14643" s="33"/>
    </row>
    <row r="14644" spans="6:6">
      <c r="F14644" s="33"/>
    </row>
    <row r="14645" spans="6:6">
      <c r="F14645" s="33"/>
    </row>
    <row r="14646" spans="6:6">
      <c r="F14646" s="33"/>
    </row>
    <row r="14647" spans="6:6">
      <c r="F14647" s="33"/>
    </row>
    <row r="14648" spans="6:6">
      <c r="F14648" s="33"/>
    </row>
    <row r="14649" spans="6:6">
      <c r="F14649" s="33"/>
    </row>
    <row r="14650" spans="6:6">
      <c r="F14650" s="33"/>
    </row>
    <row r="14651" spans="6:6">
      <c r="F14651" s="33"/>
    </row>
    <row r="14652" spans="6:6">
      <c r="F14652" s="33"/>
    </row>
    <row r="14653" spans="6:6">
      <c r="F14653" s="33"/>
    </row>
    <row r="14654" spans="6:6">
      <c r="F14654" s="33"/>
    </row>
    <row r="14655" spans="6:6">
      <c r="F14655" s="33"/>
    </row>
    <row r="14656" spans="6:6">
      <c r="F14656" s="33"/>
    </row>
    <row r="14657" spans="6:6">
      <c r="F14657" s="33"/>
    </row>
    <row r="14658" spans="6:6">
      <c r="F14658" s="33"/>
    </row>
    <row r="14659" spans="6:6">
      <c r="F14659" s="33"/>
    </row>
    <row r="14660" spans="6:6">
      <c r="F14660" s="33"/>
    </row>
    <row r="14661" spans="6:6">
      <c r="F14661" s="33"/>
    </row>
    <row r="14662" spans="6:6">
      <c r="F14662" s="33"/>
    </row>
    <row r="14663" spans="6:6">
      <c r="F14663" s="33"/>
    </row>
    <row r="14664" spans="6:6">
      <c r="F14664" s="33"/>
    </row>
    <row r="14665" spans="6:6">
      <c r="F14665" s="33"/>
    </row>
    <row r="14666" spans="6:6">
      <c r="F14666" s="33"/>
    </row>
    <row r="14667" spans="6:6">
      <c r="F14667" s="33"/>
    </row>
    <row r="14668" spans="6:6">
      <c r="F14668" s="33"/>
    </row>
    <row r="14669" spans="6:6">
      <c r="F14669" s="33"/>
    </row>
    <row r="14670" spans="6:6">
      <c r="F14670" s="33"/>
    </row>
    <row r="14671" spans="6:6">
      <c r="F14671" s="33"/>
    </row>
    <row r="14672" spans="6:6">
      <c r="F14672" s="33"/>
    </row>
    <row r="14673" spans="6:6">
      <c r="F14673" s="33"/>
    </row>
    <row r="14674" spans="6:6">
      <c r="F14674" s="33"/>
    </row>
    <row r="14675" spans="6:6">
      <c r="F14675" s="33"/>
    </row>
    <row r="14676" spans="6:6">
      <c r="F14676" s="33"/>
    </row>
    <row r="14677" spans="6:6">
      <c r="F14677" s="33"/>
    </row>
    <row r="14678" spans="6:6">
      <c r="F14678" s="33"/>
    </row>
    <row r="14679" spans="6:6">
      <c r="F14679" s="33"/>
    </row>
    <row r="14680" spans="6:6">
      <c r="F14680" s="33"/>
    </row>
    <row r="14681" spans="6:6">
      <c r="F14681" s="33"/>
    </row>
    <row r="14682" spans="6:6">
      <c r="F14682" s="33"/>
    </row>
    <row r="14683" spans="6:6">
      <c r="F14683" s="33"/>
    </row>
    <row r="14684" spans="6:6">
      <c r="F14684" s="33"/>
    </row>
    <row r="14685" spans="6:6">
      <c r="F14685" s="33"/>
    </row>
    <row r="14686" spans="6:6">
      <c r="F14686" s="33"/>
    </row>
    <row r="14687" spans="6:6">
      <c r="F14687" s="33"/>
    </row>
    <row r="14688" spans="6:6">
      <c r="F14688" s="33"/>
    </row>
    <row r="14689" spans="6:6">
      <c r="F14689" s="33"/>
    </row>
    <row r="14690" spans="6:6">
      <c r="F14690" s="33"/>
    </row>
    <row r="14691" spans="6:6">
      <c r="F14691" s="33"/>
    </row>
    <row r="14692" spans="6:6">
      <c r="F14692" s="33"/>
    </row>
    <row r="14693" spans="6:6">
      <c r="F14693" s="33"/>
    </row>
    <row r="14694" spans="6:6">
      <c r="F14694" s="33"/>
    </row>
    <row r="14695" spans="6:6">
      <c r="F14695" s="33"/>
    </row>
    <row r="14696" spans="6:6">
      <c r="F14696" s="33"/>
    </row>
    <row r="14697" spans="6:6">
      <c r="F14697" s="33"/>
    </row>
    <row r="14698" spans="6:6">
      <c r="F14698" s="33"/>
    </row>
    <row r="14699" spans="6:6">
      <c r="F14699" s="33"/>
    </row>
    <row r="14700" spans="6:6">
      <c r="F14700" s="33"/>
    </row>
    <row r="14701" spans="6:6">
      <c r="F14701" s="33"/>
    </row>
    <row r="14702" spans="6:6">
      <c r="F14702" s="33"/>
    </row>
    <row r="14703" spans="6:6">
      <c r="F14703" s="33"/>
    </row>
    <row r="14704" spans="6:6">
      <c r="F14704" s="33"/>
    </row>
    <row r="14705" spans="6:6">
      <c r="F14705" s="33"/>
    </row>
    <row r="14706" spans="6:6">
      <c r="F14706" s="33"/>
    </row>
    <row r="14707" spans="6:6">
      <c r="F14707" s="33"/>
    </row>
    <row r="14708" spans="6:6">
      <c r="F14708" s="33"/>
    </row>
    <row r="14709" spans="6:6">
      <c r="F14709" s="33"/>
    </row>
    <row r="14710" spans="6:6">
      <c r="F14710" s="33"/>
    </row>
    <row r="14711" spans="6:6">
      <c r="F14711" s="33"/>
    </row>
    <row r="14712" spans="6:6">
      <c r="F14712" s="33"/>
    </row>
    <row r="14713" spans="6:6">
      <c r="F14713" s="33"/>
    </row>
    <row r="14714" spans="6:6">
      <c r="F14714" s="33"/>
    </row>
    <row r="14715" spans="6:6">
      <c r="F14715" s="33"/>
    </row>
    <row r="14716" spans="6:6">
      <c r="F14716" s="33"/>
    </row>
    <row r="14717" spans="6:6">
      <c r="F14717" s="33"/>
    </row>
    <row r="14718" spans="6:6">
      <c r="F14718" s="33"/>
    </row>
    <row r="14719" spans="6:6">
      <c r="F14719" s="33"/>
    </row>
    <row r="14720" spans="6:6">
      <c r="F14720" s="33"/>
    </row>
    <row r="14721" spans="6:6">
      <c r="F14721" s="33"/>
    </row>
    <row r="14722" spans="6:6">
      <c r="F14722" s="33"/>
    </row>
    <row r="14723" spans="6:6">
      <c r="F14723" s="33"/>
    </row>
    <row r="14724" spans="6:6">
      <c r="F14724" s="33"/>
    </row>
    <row r="14725" spans="6:6">
      <c r="F14725" s="33"/>
    </row>
    <row r="14726" spans="6:6">
      <c r="F14726" s="33"/>
    </row>
    <row r="14727" spans="6:6">
      <c r="F14727" s="33"/>
    </row>
    <row r="14728" spans="6:6">
      <c r="F14728" s="33"/>
    </row>
    <row r="14729" spans="6:6">
      <c r="F14729" s="33"/>
    </row>
    <row r="14730" spans="6:6">
      <c r="F14730" s="33"/>
    </row>
    <row r="14731" spans="6:6">
      <c r="F14731" s="33"/>
    </row>
    <row r="14732" spans="6:6">
      <c r="F14732" s="33"/>
    </row>
    <row r="14733" spans="6:6">
      <c r="F14733" s="33"/>
    </row>
    <row r="14734" spans="6:6">
      <c r="F14734" s="33"/>
    </row>
    <row r="14735" spans="6:6">
      <c r="F14735" s="33"/>
    </row>
    <row r="14736" spans="6:6">
      <c r="F14736" s="33"/>
    </row>
    <row r="14737" spans="6:6">
      <c r="F14737" s="33"/>
    </row>
    <row r="14738" spans="6:6">
      <c r="F14738" s="33"/>
    </row>
    <row r="14739" spans="6:6">
      <c r="F14739" s="33"/>
    </row>
    <row r="14740" spans="6:6">
      <c r="F14740" s="33"/>
    </row>
    <row r="14741" spans="6:6">
      <c r="F14741" s="33"/>
    </row>
    <row r="14742" spans="6:6">
      <c r="F14742" s="33"/>
    </row>
    <row r="14743" spans="6:6">
      <c r="F14743" s="33"/>
    </row>
    <row r="14744" spans="6:6">
      <c r="F14744" s="33"/>
    </row>
    <row r="14745" spans="6:6">
      <c r="F14745" s="33"/>
    </row>
    <row r="14746" spans="6:6">
      <c r="F14746" s="33"/>
    </row>
    <row r="14747" spans="6:6">
      <c r="F14747" s="33"/>
    </row>
    <row r="14748" spans="6:6">
      <c r="F14748" s="33"/>
    </row>
    <row r="14749" spans="6:6">
      <c r="F14749" s="33"/>
    </row>
    <row r="14750" spans="6:6">
      <c r="F14750" s="33"/>
    </row>
    <row r="14751" spans="6:6">
      <c r="F14751" s="33"/>
    </row>
    <row r="14752" spans="6:6">
      <c r="F14752" s="33"/>
    </row>
    <row r="14753" spans="6:6">
      <c r="F14753" s="33"/>
    </row>
    <row r="14754" spans="6:6">
      <c r="F14754" s="33"/>
    </row>
    <row r="14755" spans="6:6">
      <c r="F14755" s="33"/>
    </row>
    <row r="14756" spans="6:6">
      <c r="F14756" s="33"/>
    </row>
    <row r="14757" spans="6:6">
      <c r="F14757" s="33"/>
    </row>
    <row r="14758" spans="6:6">
      <c r="F14758" s="33"/>
    </row>
    <row r="14759" spans="6:6">
      <c r="F14759" s="33"/>
    </row>
    <row r="14760" spans="6:6">
      <c r="F14760" s="33"/>
    </row>
    <row r="14761" spans="6:6">
      <c r="F14761" s="33"/>
    </row>
    <row r="14762" spans="6:6">
      <c r="F14762" s="33"/>
    </row>
    <row r="14763" spans="6:6">
      <c r="F14763" s="33"/>
    </row>
    <row r="14764" spans="6:6">
      <c r="F14764" s="33"/>
    </row>
    <row r="14765" spans="6:6">
      <c r="F14765" s="33"/>
    </row>
    <row r="14766" spans="6:6">
      <c r="F14766" s="33"/>
    </row>
    <row r="14767" spans="6:6">
      <c r="F14767" s="33"/>
    </row>
    <row r="14768" spans="6:6">
      <c r="F14768" s="33"/>
    </row>
    <row r="14769" spans="6:6">
      <c r="F14769" s="33"/>
    </row>
    <row r="14770" spans="6:6">
      <c r="F14770" s="33"/>
    </row>
    <row r="14771" spans="6:6">
      <c r="F14771" s="33"/>
    </row>
    <row r="14772" spans="6:6">
      <c r="F14772" s="33"/>
    </row>
    <row r="14773" spans="6:6">
      <c r="F14773" s="33"/>
    </row>
    <row r="14774" spans="6:6">
      <c r="F14774" s="33"/>
    </row>
    <row r="14775" spans="6:6">
      <c r="F14775" s="33"/>
    </row>
    <row r="14776" spans="6:6">
      <c r="F14776" s="33"/>
    </row>
    <row r="14777" spans="6:6">
      <c r="F14777" s="33"/>
    </row>
    <row r="14778" spans="6:6">
      <c r="F14778" s="33"/>
    </row>
    <row r="14779" spans="6:6">
      <c r="F14779" s="33"/>
    </row>
    <row r="14780" spans="6:6">
      <c r="F14780" s="33"/>
    </row>
    <row r="14781" spans="6:6">
      <c r="F14781" s="33"/>
    </row>
    <row r="14782" spans="6:6">
      <c r="F14782" s="33"/>
    </row>
    <row r="14783" spans="6:6">
      <c r="F14783" s="33"/>
    </row>
    <row r="14784" spans="6:6">
      <c r="F14784" s="33"/>
    </row>
    <row r="14785" spans="6:6">
      <c r="F14785" s="33"/>
    </row>
    <row r="14786" spans="6:6">
      <c r="F14786" s="33"/>
    </row>
    <row r="14787" spans="6:6">
      <c r="F14787" s="33"/>
    </row>
    <row r="14788" spans="6:6">
      <c r="F14788" s="33"/>
    </row>
    <row r="14789" spans="6:6">
      <c r="F14789" s="33"/>
    </row>
    <row r="14790" spans="6:6">
      <c r="F14790" s="33"/>
    </row>
    <row r="14791" spans="6:6">
      <c r="F14791" s="33"/>
    </row>
    <row r="14792" spans="6:6">
      <c r="F14792" s="33"/>
    </row>
    <row r="14793" spans="6:6">
      <c r="F14793" s="33"/>
    </row>
    <row r="14794" spans="6:6">
      <c r="F14794" s="33"/>
    </row>
    <row r="14795" spans="6:6">
      <c r="F14795" s="33"/>
    </row>
    <row r="14796" spans="6:6">
      <c r="F14796" s="33"/>
    </row>
    <row r="14797" spans="6:6">
      <c r="F14797" s="33"/>
    </row>
    <row r="14798" spans="6:6">
      <c r="F14798" s="33"/>
    </row>
    <row r="14799" spans="6:6">
      <c r="F14799" s="33"/>
    </row>
    <row r="14800" spans="6:6">
      <c r="F14800" s="33"/>
    </row>
    <row r="14801" spans="6:6">
      <c r="F14801" s="33"/>
    </row>
    <row r="14802" spans="6:6">
      <c r="F14802" s="33"/>
    </row>
    <row r="14803" spans="6:6">
      <c r="F14803" s="33"/>
    </row>
    <row r="14804" spans="6:6">
      <c r="F14804" s="33"/>
    </row>
    <row r="14805" spans="6:6">
      <c r="F14805" s="33"/>
    </row>
    <row r="14806" spans="6:6">
      <c r="F14806" s="33"/>
    </row>
    <row r="14807" spans="6:6">
      <c r="F14807" s="33"/>
    </row>
    <row r="14808" spans="6:6">
      <c r="F14808" s="33"/>
    </row>
    <row r="14809" spans="6:6">
      <c r="F14809" s="33"/>
    </row>
    <row r="14810" spans="6:6">
      <c r="F14810" s="33"/>
    </row>
    <row r="14811" spans="6:6">
      <c r="F14811" s="33"/>
    </row>
    <row r="14812" spans="6:6">
      <c r="F14812" s="33"/>
    </row>
    <row r="14813" spans="6:6">
      <c r="F14813" s="33"/>
    </row>
    <row r="14814" spans="6:6">
      <c r="F14814" s="33"/>
    </row>
    <row r="14815" spans="6:6">
      <c r="F14815" s="33"/>
    </row>
    <row r="14816" spans="6:6">
      <c r="F14816" s="33"/>
    </row>
    <row r="14817" spans="6:6">
      <c r="F14817" s="33"/>
    </row>
    <row r="14818" spans="6:6">
      <c r="F14818" s="33"/>
    </row>
    <row r="14819" spans="6:6">
      <c r="F14819" s="33"/>
    </row>
    <row r="14820" spans="6:6">
      <c r="F14820" s="33"/>
    </row>
    <row r="14821" spans="6:6">
      <c r="F14821" s="33"/>
    </row>
    <row r="14822" spans="6:6">
      <c r="F14822" s="33"/>
    </row>
    <row r="14823" spans="6:6">
      <c r="F14823" s="33"/>
    </row>
    <row r="14824" spans="6:6">
      <c r="F14824" s="33"/>
    </row>
    <row r="14825" spans="6:6">
      <c r="F14825" s="33"/>
    </row>
    <row r="14826" spans="6:6">
      <c r="F14826" s="33"/>
    </row>
    <row r="14827" spans="6:6">
      <c r="F14827" s="33"/>
    </row>
    <row r="14828" spans="6:6">
      <c r="F14828" s="33"/>
    </row>
    <row r="14829" spans="6:6">
      <c r="F14829" s="33"/>
    </row>
    <row r="14830" spans="6:6">
      <c r="F14830" s="33"/>
    </row>
    <row r="14831" spans="6:6">
      <c r="F14831" s="33"/>
    </row>
    <row r="14832" spans="6:6">
      <c r="F14832" s="33"/>
    </row>
    <row r="14833" spans="6:6">
      <c r="F14833" s="33"/>
    </row>
    <row r="14834" spans="6:6">
      <c r="F14834" s="33"/>
    </row>
    <row r="14835" spans="6:6">
      <c r="F14835" s="33"/>
    </row>
    <row r="14836" spans="6:6">
      <c r="F14836" s="33"/>
    </row>
    <row r="14837" spans="6:6">
      <c r="F14837" s="33"/>
    </row>
    <row r="14838" spans="6:6">
      <c r="F14838" s="33"/>
    </row>
    <row r="14839" spans="6:6">
      <c r="F14839" s="33"/>
    </row>
    <row r="14840" spans="6:6">
      <c r="F14840" s="33"/>
    </row>
    <row r="14841" spans="6:6">
      <c r="F14841" s="33"/>
    </row>
    <row r="14842" spans="6:6">
      <c r="F14842" s="33"/>
    </row>
    <row r="14843" spans="6:6">
      <c r="F14843" s="33"/>
    </row>
    <row r="14844" spans="6:6">
      <c r="F14844" s="33"/>
    </row>
    <row r="14845" spans="6:6">
      <c r="F14845" s="33"/>
    </row>
    <row r="14846" spans="6:6">
      <c r="F14846" s="33"/>
    </row>
    <row r="14847" spans="6:6">
      <c r="F14847" s="33"/>
    </row>
    <row r="14848" spans="6:6">
      <c r="F14848" s="33"/>
    </row>
    <row r="14849" spans="6:6">
      <c r="F14849" s="33"/>
    </row>
    <row r="14850" spans="6:6">
      <c r="F14850" s="33"/>
    </row>
    <row r="14851" spans="6:6">
      <c r="F14851" s="33"/>
    </row>
    <row r="14852" spans="6:6">
      <c r="F14852" s="33"/>
    </row>
    <row r="14853" spans="6:6">
      <c r="F14853" s="33"/>
    </row>
    <row r="14854" spans="6:6">
      <c r="F14854" s="33"/>
    </row>
    <row r="14855" spans="6:6">
      <c r="F14855" s="33"/>
    </row>
    <row r="14856" spans="6:6">
      <c r="F14856" s="33"/>
    </row>
    <row r="14857" spans="6:6">
      <c r="F14857" s="33"/>
    </row>
    <row r="14858" spans="6:6">
      <c r="F14858" s="33"/>
    </row>
    <row r="14859" spans="6:6">
      <c r="F14859" s="33"/>
    </row>
    <row r="14860" spans="6:6">
      <c r="F14860" s="33"/>
    </row>
    <row r="14861" spans="6:6">
      <c r="F14861" s="33"/>
    </row>
    <row r="14862" spans="6:6">
      <c r="F14862" s="33"/>
    </row>
    <row r="14863" spans="6:6">
      <c r="F14863" s="33"/>
    </row>
    <row r="14864" spans="6:6">
      <c r="F14864" s="33"/>
    </row>
    <row r="14865" spans="6:6">
      <c r="F14865" s="33"/>
    </row>
    <row r="14866" spans="6:6">
      <c r="F14866" s="33"/>
    </row>
    <row r="14867" spans="6:6">
      <c r="F14867" s="33"/>
    </row>
    <row r="14868" spans="6:6">
      <c r="F14868" s="33"/>
    </row>
    <row r="14869" spans="6:6">
      <c r="F14869" s="33"/>
    </row>
    <row r="14870" spans="6:6">
      <c r="F14870" s="33"/>
    </row>
    <row r="14871" spans="6:6">
      <c r="F14871" s="33"/>
    </row>
    <row r="14872" spans="6:6">
      <c r="F14872" s="33"/>
    </row>
    <row r="14873" spans="6:6">
      <c r="F14873" s="33"/>
    </row>
    <row r="14874" spans="6:6">
      <c r="F14874" s="33"/>
    </row>
    <row r="14875" spans="6:6">
      <c r="F14875" s="33"/>
    </row>
    <row r="14876" spans="6:6">
      <c r="F14876" s="33"/>
    </row>
    <row r="14877" spans="6:6">
      <c r="F14877" s="33"/>
    </row>
    <row r="14878" spans="6:6">
      <c r="F14878" s="33"/>
    </row>
    <row r="14879" spans="6:6">
      <c r="F14879" s="33"/>
    </row>
    <row r="14880" spans="6:6">
      <c r="F14880" s="33"/>
    </row>
    <row r="14881" spans="6:6">
      <c r="F14881" s="33"/>
    </row>
    <row r="14882" spans="6:6">
      <c r="F14882" s="33"/>
    </row>
    <row r="14883" spans="6:6">
      <c r="F14883" s="33"/>
    </row>
    <row r="14884" spans="6:6">
      <c r="F14884" s="33"/>
    </row>
    <row r="14885" spans="6:6">
      <c r="F14885" s="33"/>
    </row>
    <row r="14886" spans="6:6">
      <c r="F14886" s="33"/>
    </row>
    <row r="14887" spans="6:6">
      <c r="F14887" s="33"/>
    </row>
    <row r="14888" spans="6:6">
      <c r="F14888" s="33"/>
    </row>
    <row r="14889" spans="6:6">
      <c r="F14889" s="33"/>
    </row>
    <row r="14890" spans="6:6">
      <c r="F14890" s="33"/>
    </row>
    <row r="14891" spans="6:6">
      <c r="F14891" s="33"/>
    </row>
    <row r="14892" spans="6:6">
      <c r="F14892" s="33"/>
    </row>
    <row r="14893" spans="6:6">
      <c r="F14893" s="33"/>
    </row>
    <row r="14894" spans="6:6">
      <c r="F14894" s="33"/>
    </row>
    <row r="14895" spans="6:6">
      <c r="F14895" s="33"/>
    </row>
    <row r="14896" spans="6:6">
      <c r="F14896" s="33"/>
    </row>
    <row r="14897" spans="6:6">
      <c r="F14897" s="33"/>
    </row>
    <row r="14898" spans="6:6">
      <c r="F14898" s="33"/>
    </row>
    <row r="14899" spans="6:6">
      <c r="F14899" s="33"/>
    </row>
    <row r="14900" spans="6:6">
      <c r="F14900" s="33"/>
    </row>
    <row r="14901" spans="6:6">
      <c r="F14901" s="33"/>
    </row>
    <row r="14902" spans="6:6">
      <c r="F14902" s="33"/>
    </row>
    <row r="14903" spans="6:6">
      <c r="F14903" s="33"/>
    </row>
    <row r="14904" spans="6:6">
      <c r="F14904" s="33"/>
    </row>
    <row r="14905" spans="6:6">
      <c r="F14905" s="33"/>
    </row>
    <row r="14906" spans="6:6">
      <c r="F14906" s="33"/>
    </row>
    <row r="14907" spans="6:6">
      <c r="F14907" s="33"/>
    </row>
    <row r="14908" spans="6:6">
      <c r="F14908" s="33"/>
    </row>
    <row r="14909" spans="6:6">
      <c r="F14909" s="33"/>
    </row>
    <row r="14910" spans="6:6">
      <c r="F14910" s="33"/>
    </row>
    <row r="14911" spans="6:6">
      <c r="F14911" s="33"/>
    </row>
    <row r="14912" spans="6:6">
      <c r="F14912" s="33"/>
    </row>
    <row r="14913" spans="6:6">
      <c r="F14913" s="33"/>
    </row>
    <row r="14914" spans="6:6">
      <c r="F14914" s="33"/>
    </row>
    <row r="14915" spans="6:6">
      <c r="F14915" s="33"/>
    </row>
    <row r="14916" spans="6:6">
      <c r="F14916" s="33"/>
    </row>
    <row r="14917" spans="6:6">
      <c r="F14917" s="33"/>
    </row>
    <row r="14918" spans="6:6">
      <c r="F14918" s="33"/>
    </row>
    <row r="14919" spans="6:6">
      <c r="F14919" s="33"/>
    </row>
    <row r="14920" spans="6:6">
      <c r="F14920" s="33"/>
    </row>
    <row r="14921" spans="6:6">
      <c r="F14921" s="33"/>
    </row>
    <row r="14922" spans="6:6">
      <c r="F14922" s="33"/>
    </row>
    <row r="14923" spans="6:6">
      <c r="F14923" s="33"/>
    </row>
    <row r="14924" spans="6:6">
      <c r="F14924" s="33"/>
    </row>
    <row r="14925" spans="6:6">
      <c r="F14925" s="33"/>
    </row>
    <row r="14926" spans="6:6">
      <c r="F14926" s="33"/>
    </row>
    <row r="14927" spans="6:6">
      <c r="F14927" s="33"/>
    </row>
    <row r="14928" spans="6:6">
      <c r="F14928" s="33"/>
    </row>
    <row r="14929" spans="6:6">
      <c r="F14929" s="33"/>
    </row>
    <row r="14930" spans="6:6">
      <c r="F14930" s="33"/>
    </row>
    <row r="14931" spans="6:6">
      <c r="F14931" s="33"/>
    </row>
    <row r="14932" spans="6:6">
      <c r="F14932" s="33"/>
    </row>
    <row r="14933" spans="6:6">
      <c r="F14933" s="33"/>
    </row>
    <row r="14934" spans="6:6">
      <c r="F14934" s="33"/>
    </row>
    <row r="14935" spans="6:6">
      <c r="F14935" s="33"/>
    </row>
    <row r="14936" spans="6:6">
      <c r="F14936" s="33"/>
    </row>
    <row r="14937" spans="6:6">
      <c r="F14937" s="33"/>
    </row>
    <row r="14938" spans="6:6">
      <c r="F14938" s="33"/>
    </row>
    <row r="14939" spans="6:6">
      <c r="F14939" s="33"/>
    </row>
    <row r="14940" spans="6:6">
      <c r="F14940" s="33"/>
    </row>
    <row r="14941" spans="6:6">
      <c r="F14941" s="33"/>
    </row>
    <row r="14942" spans="6:6">
      <c r="F14942" s="33"/>
    </row>
    <row r="14943" spans="6:6">
      <c r="F14943" s="33"/>
    </row>
    <row r="14944" spans="6:6">
      <c r="F14944" s="33"/>
    </row>
    <row r="14945" spans="6:6">
      <c r="F14945" s="33"/>
    </row>
    <row r="14946" spans="6:6">
      <c r="F14946" s="33"/>
    </row>
    <row r="14947" spans="6:6">
      <c r="F14947" s="33"/>
    </row>
    <row r="14948" spans="6:6">
      <c r="F14948" s="33"/>
    </row>
    <row r="14949" spans="6:6">
      <c r="F14949" s="33"/>
    </row>
    <row r="14950" spans="6:6">
      <c r="F14950" s="33"/>
    </row>
    <row r="14951" spans="6:6">
      <c r="F14951" s="33"/>
    </row>
    <row r="14952" spans="6:6">
      <c r="F14952" s="33"/>
    </row>
    <row r="14953" spans="6:6">
      <c r="F14953" s="33"/>
    </row>
    <row r="14954" spans="6:6">
      <c r="F14954" s="33"/>
    </row>
    <row r="14955" spans="6:6">
      <c r="F14955" s="33"/>
    </row>
    <row r="14956" spans="6:6">
      <c r="F14956" s="33"/>
    </row>
    <row r="14957" spans="6:6">
      <c r="F14957" s="33"/>
    </row>
    <row r="14958" spans="6:6">
      <c r="F14958" s="33"/>
    </row>
    <row r="14959" spans="6:6">
      <c r="F14959" s="33"/>
    </row>
    <row r="14960" spans="6:6">
      <c r="F14960" s="33"/>
    </row>
    <row r="14961" spans="6:6">
      <c r="F14961" s="33"/>
    </row>
    <row r="14962" spans="6:6">
      <c r="F14962" s="33"/>
    </row>
    <row r="14963" spans="6:6">
      <c r="F14963" s="33"/>
    </row>
    <row r="14964" spans="6:6">
      <c r="F14964" s="33"/>
    </row>
    <row r="14965" spans="6:6">
      <c r="F14965" s="33"/>
    </row>
    <row r="14966" spans="6:6">
      <c r="F14966" s="33"/>
    </row>
    <row r="14967" spans="6:6">
      <c r="F14967" s="33"/>
    </row>
    <row r="14968" spans="6:6">
      <c r="F14968" s="33"/>
    </row>
    <row r="14969" spans="6:6">
      <c r="F14969" s="33"/>
    </row>
    <row r="14970" spans="6:6">
      <c r="F14970" s="33"/>
    </row>
    <row r="14971" spans="6:6">
      <c r="F14971" s="33"/>
    </row>
    <row r="14972" spans="6:6">
      <c r="F14972" s="33"/>
    </row>
    <row r="14973" spans="6:6">
      <c r="F14973" s="33"/>
    </row>
    <row r="14974" spans="6:6">
      <c r="F14974" s="33"/>
    </row>
    <row r="14975" spans="6:6">
      <c r="F14975" s="33"/>
    </row>
    <row r="14976" spans="6:6">
      <c r="F14976" s="33"/>
    </row>
    <row r="14977" spans="6:6">
      <c r="F14977" s="33"/>
    </row>
    <row r="14978" spans="6:6">
      <c r="F14978" s="33"/>
    </row>
    <row r="14979" spans="6:6">
      <c r="F14979" s="33"/>
    </row>
    <row r="14980" spans="6:6">
      <c r="F14980" s="33"/>
    </row>
    <row r="14981" spans="6:6">
      <c r="F14981" s="33"/>
    </row>
    <row r="14982" spans="6:6">
      <c r="F14982" s="33"/>
    </row>
    <row r="14983" spans="6:6">
      <c r="F14983" s="33"/>
    </row>
    <row r="14984" spans="6:6">
      <c r="F14984" s="33"/>
    </row>
    <row r="14985" spans="6:6">
      <c r="F14985" s="33"/>
    </row>
    <row r="14986" spans="6:6">
      <c r="F14986" s="33"/>
    </row>
    <row r="14987" spans="6:6">
      <c r="F14987" s="33"/>
    </row>
    <row r="14988" spans="6:6">
      <c r="F14988" s="33"/>
    </row>
    <row r="14989" spans="6:6">
      <c r="F14989" s="33"/>
    </row>
    <row r="14990" spans="6:6">
      <c r="F14990" s="33"/>
    </row>
    <row r="14991" spans="6:6">
      <c r="F14991" s="33"/>
    </row>
    <row r="14992" spans="6:6">
      <c r="F14992" s="33"/>
    </row>
    <row r="14993" spans="6:6">
      <c r="F14993" s="33"/>
    </row>
    <row r="14994" spans="6:6">
      <c r="F14994" s="33"/>
    </row>
    <row r="14995" spans="6:6">
      <c r="F14995" s="33"/>
    </row>
    <row r="14996" spans="6:6">
      <c r="F14996" s="33"/>
    </row>
    <row r="14997" spans="6:6">
      <c r="F14997" s="33"/>
    </row>
    <row r="14998" spans="6:6">
      <c r="F14998" s="33"/>
    </row>
    <row r="14999" spans="6:6">
      <c r="F14999" s="33"/>
    </row>
    <row r="15000" spans="6:6">
      <c r="F15000" s="33"/>
    </row>
    <row r="15001" spans="6:6">
      <c r="F15001" s="33"/>
    </row>
    <row r="15002" spans="6:6">
      <c r="F15002" s="33"/>
    </row>
    <row r="15003" spans="6:6">
      <c r="F15003" s="33"/>
    </row>
    <row r="15004" spans="6:6">
      <c r="F15004" s="33"/>
    </row>
    <row r="15005" spans="6:6">
      <c r="F15005" s="33"/>
    </row>
    <row r="15006" spans="6:6">
      <c r="F15006" s="33"/>
    </row>
    <row r="15007" spans="6:6">
      <c r="F15007" s="33"/>
    </row>
    <row r="15008" spans="6:6">
      <c r="F15008" s="33"/>
    </row>
    <row r="15009" spans="6:6">
      <c r="F15009" s="33"/>
    </row>
    <row r="15010" spans="6:6">
      <c r="F15010" s="33"/>
    </row>
    <row r="15011" spans="6:6">
      <c r="F15011" s="33"/>
    </row>
    <row r="15012" spans="6:6">
      <c r="F15012" s="33"/>
    </row>
    <row r="15013" spans="6:6">
      <c r="F15013" s="33"/>
    </row>
    <row r="15014" spans="6:6">
      <c r="F15014" s="33"/>
    </row>
    <row r="15015" spans="6:6">
      <c r="F15015" s="33"/>
    </row>
    <row r="15016" spans="6:6">
      <c r="F15016" s="33"/>
    </row>
    <row r="15017" spans="6:6">
      <c r="F15017" s="33"/>
    </row>
    <row r="15018" spans="6:6">
      <c r="F15018" s="33"/>
    </row>
    <row r="15019" spans="6:6">
      <c r="F15019" s="33"/>
    </row>
    <row r="15020" spans="6:6">
      <c r="F15020" s="33"/>
    </row>
    <row r="15021" spans="6:6">
      <c r="F15021" s="33"/>
    </row>
    <row r="15022" spans="6:6">
      <c r="F15022" s="33"/>
    </row>
    <row r="15023" spans="6:6">
      <c r="F15023" s="33"/>
    </row>
    <row r="15024" spans="6:6">
      <c r="F15024" s="33"/>
    </row>
    <row r="15025" spans="6:6">
      <c r="F15025" s="33"/>
    </row>
    <row r="15026" spans="6:6">
      <c r="F15026" s="33"/>
    </row>
    <row r="15027" spans="6:6">
      <c r="F15027" s="33"/>
    </row>
    <row r="15028" spans="6:6">
      <c r="F15028" s="33"/>
    </row>
    <row r="15029" spans="6:6">
      <c r="F15029" s="33"/>
    </row>
    <row r="15030" spans="6:6">
      <c r="F15030" s="33"/>
    </row>
    <row r="15031" spans="6:6">
      <c r="F15031" s="33"/>
    </row>
    <row r="15032" spans="6:6">
      <c r="F15032" s="33"/>
    </row>
    <row r="15033" spans="6:6">
      <c r="F15033" s="33"/>
    </row>
    <row r="15034" spans="6:6">
      <c r="F15034" s="33"/>
    </row>
    <row r="15035" spans="6:6">
      <c r="F15035" s="33"/>
    </row>
    <row r="15036" spans="6:6">
      <c r="F15036" s="33"/>
    </row>
    <row r="15037" spans="6:6">
      <c r="F15037" s="33"/>
    </row>
    <row r="15038" spans="6:6">
      <c r="F15038" s="33"/>
    </row>
    <row r="15039" spans="6:6">
      <c r="F15039" s="33"/>
    </row>
    <row r="15040" spans="6:6">
      <c r="F15040" s="33"/>
    </row>
    <row r="15041" spans="6:6">
      <c r="F15041" s="33"/>
    </row>
    <row r="15042" spans="6:6">
      <c r="F15042" s="33"/>
    </row>
    <row r="15043" spans="6:6">
      <c r="F15043" s="33"/>
    </row>
    <row r="15044" spans="6:6">
      <c r="F15044" s="33"/>
    </row>
    <row r="15045" spans="6:6">
      <c r="F15045" s="33"/>
    </row>
    <row r="15046" spans="6:6">
      <c r="F15046" s="33"/>
    </row>
    <row r="15047" spans="6:6">
      <c r="F15047" s="33"/>
    </row>
    <row r="15048" spans="6:6">
      <c r="F15048" s="33"/>
    </row>
    <row r="15049" spans="6:6">
      <c r="F15049" s="33"/>
    </row>
    <row r="15050" spans="6:6">
      <c r="F15050" s="33"/>
    </row>
    <row r="15051" spans="6:6">
      <c r="F15051" s="33"/>
    </row>
    <row r="15052" spans="6:6">
      <c r="F15052" s="33"/>
    </row>
    <row r="15053" spans="6:6">
      <c r="F15053" s="33"/>
    </row>
    <row r="15054" spans="6:6">
      <c r="F15054" s="33"/>
    </row>
    <row r="15055" spans="6:6">
      <c r="F15055" s="33"/>
    </row>
    <row r="15056" spans="6:6">
      <c r="F15056" s="33"/>
    </row>
    <row r="15057" spans="6:6">
      <c r="F15057" s="33"/>
    </row>
    <row r="15058" spans="6:6">
      <c r="F15058" s="33"/>
    </row>
    <row r="15059" spans="6:6">
      <c r="F15059" s="33"/>
    </row>
    <row r="15060" spans="6:6">
      <c r="F15060" s="33"/>
    </row>
    <row r="15061" spans="6:6">
      <c r="F15061" s="33"/>
    </row>
    <row r="15062" spans="6:6">
      <c r="F15062" s="33"/>
    </row>
    <row r="15063" spans="6:6">
      <c r="F15063" s="33"/>
    </row>
    <row r="15064" spans="6:6">
      <c r="F15064" s="33"/>
    </row>
    <row r="15065" spans="6:6">
      <c r="F15065" s="33"/>
    </row>
    <row r="15066" spans="6:6">
      <c r="F15066" s="33"/>
    </row>
    <row r="15067" spans="6:6">
      <c r="F15067" s="33"/>
    </row>
    <row r="15068" spans="6:6">
      <c r="F15068" s="33"/>
    </row>
    <row r="15069" spans="6:6">
      <c r="F15069" s="33"/>
    </row>
    <row r="15070" spans="6:6">
      <c r="F15070" s="33"/>
    </row>
    <row r="15071" spans="6:6">
      <c r="F15071" s="33"/>
    </row>
    <row r="15072" spans="6:6">
      <c r="F15072" s="33"/>
    </row>
    <row r="15073" spans="6:6">
      <c r="F15073" s="33"/>
    </row>
    <row r="15074" spans="6:6">
      <c r="F15074" s="33"/>
    </row>
    <row r="15075" spans="6:6">
      <c r="F15075" s="33"/>
    </row>
    <row r="15076" spans="6:6">
      <c r="F15076" s="33"/>
    </row>
    <row r="15077" spans="6:6">
      <c r="F15077" s="33"/>
    </row>
    <row r="15078" spans="6:6">
      <c r="F15078" s="33"/>
    </row>
    <row r="15079" spans="6:6">
      <c r="F15079" s="33"/>
    </row>
    <row r="15080" spans="6:6">
      <c r="F15080" s="33"/>
    </row>
    <row r="15081" spans="6:6">
      <c r="F15081" s="33"/>
    </row>
    <row r="15082" spans="6:6">
      <c r="F15082" s="33"/>
    </row>
    <row r="15083" spans="6:6">
      <c r="F15083" s="33"/>
    </row>
    <row r="15084" spans="6:6">
      <c r="F15084" s="33"/>
    </row>
    <row r="15085" spans="6:6">
      <c r="F15085" s="33"/>
    </row>
    <row r="15086" spans="6:6">
      <c r="F15086" s="33"/>
    </row>
    <row r="15087" spans="6:6">
      <c r="F15087" s="33"/>
    </row>
    <row r="15088" spans="6:6">
      <c r="F15088" s="33"/>
    </row>
    <row r="15089" spans="6:6">
      <c r="F15089" s="33"/>
    </row>
    <row r="15090" spans="6:6">
      <c r="F15090" s="33"/>
    </row>
    <row r="15091" spans="6:6">
      <c r="F15091" s="33"/>
    </row>
    <row r="15092" spans="6:6">
      <c r="F15092" s="33"/>
    </row>
    <row r="15093" spans="6:6">
      <c r="F15093" s="33"/>
    </row>
    <row r="15094" spans="6:6">
      <c r="F15094" s="33"/>
    </row>
    <row r="15095" spans="6:6">
      <c r="F15095" s="33"/>
    </row>
    <row r="15096" spans="6:6">
      <c r="F15096" s="33"/>
    </row>
    <row r="15097" spans="6:6">
      <c r="F15097" s="33"/>
    </row>
    <row r="15098" spans="6:6">
      <c r="F15098" s="33"/>
    </row>
    <row r="15099" spans="6:6">
      <c r="F15099" s="33"/>
    </row>
    <row r="15100" spans="6:6">
      <c r="F15100" s="33"/>
    </row>
    <row r="15101" spans="6:6">
      <c r="F15101" s="33"/>
    </row>
    <row r="15102" spans="6:6">
      <c r="F15102" s="33"/>
    </row>
    <row r="15103" spans="6:6">
      <c r="F15103" s="33"/>
    </row>
    <row r="15104" spans="6:6">
      <c r="F15104" s="33"/>
    </row>
    <row r="15105" spans="6:6">
      <c r="F15105" s="33"/>
    </row>
    <row r="15106" spans="6:6">
      <c r="F15106" s="33"/>
    </row>
    <row r="15107" spans="6:6">
      <c r="F15107" s="33"/>
    </row>
    <row r="15108" spans="6:6">
      <c r="F15108" s="33"/>
    </row>
    <row r="15109" spans="6:6">
      <c r="F15109" s="33"/>
    </row>
    <row r="15110" spans="6:6">
      <c r="F15110" s="33"/>
    </row>
    <row r="15111" spans="6:6">
      <c r="F15111" s="33"/>
    </row>
    <row r="15112" spans="6:6">
      <c r="F15112" s="33"/>
    </row>
    <row r="15113" spans="6:6">
      <c r="F15113" s="33"/>
    </row>
    <row r="15114" spans="6:6">
      <c r="F15114" s="33"/>
    </row>
    <row r="15115" spans="6:6">
      <c r="F15115" s="33"/>
    </row>
    <row r="15116" spans="6:6">
      <c r="F15116" s="33"/>
    </row>
    <row r="15117" spans="6:6">
      <c r="F15117" s="33"/>
    </row>
    <row r="15118" spans="6:6">
      <c r="F15118" s="33"/>
    </row>
    <row r="15119" spans="6:6">
      <c r="F15119" s="33"/>
    </row>
    <row r="15120" spans="6:6">
      <c r="F15120" s="33"/>
    </row>
    <row r="15121" spans="6:6">
      <c r="F15121" s="33"/>
    </row>
    <row r="15122" spans="6:6">
      <c r="F15122" s="33"/>
    </row>
    <row r="15123" spans="6:6">
      <c r="F15123" s="33"/>
    </row>
    <row r="15124" spans="6:6">
      <c r="F15124" s="33"/>
    </row>
    <row r="15125" spans="6:6">
      <c r="F15125" s="33"/>
    </row>
    <row r="15126" spans="6:6">
      <c r="F15126" s="33"/>
    </row>
    <row r="15127" spans="6:6">
      <c r="F15127" s="33"/>
    </row>
    <row r="15128" spans="6:6">
      <c r="F15128" s="33"/>
    </row>
    <row r="15129" spans="6:6">
      <c r="F15129" s="33"/>
    </row>
    <row r="15130" spans="6:6">
      <c r="F15130" s="33"/>
    </row>
    <row r="15131" spans="6:6">
      <c r="F15131" s="33"/>
    </row>
    <row r="15132" spans="6:6">
      <c r="F15132" s="33"/>
    </row>
    <row r="15133" spans="6:6">
      <c r="F15133" s="33"/>
    </row>
    <row r="15134" spans="6:6">
      <c r="F15134" s="33"/>
    </row>
    <row r="15135" spans="6:6">
      <c r="F15135" s="33"/>
    </row>
    <row r="15136" spans="6:6">
      <c r="F15136" s="33"/>
    </row>
    <row r="15137" spans="6:6">
      <c r="F15137" s="33"/>
    </row>
    <row r="15138" spans="6:6">
      <c r="F15138" s="33"/>
    </row>
    <row r="15139" spans="6:6">
      <c r="F15139" s="33"/>
    </row>
    <row r="15140" spans="6:6">
      <c r="F15140" s="33"/>
    </row>
    <row r="15141" spans="6:6">
      <c r="F15141" s="33"/>
    </row>
    <row r="15142" spans="6:6">
      <c r="F15142" s="33"/>
    </row>
    <row r="15143" spans="6:6">
      <c r="F15143" s="33"/>
    </row>
    <row r="15144" spans="6:6">
      <c r="F15144" s="33"/>
    </row>
    <row r="15145" spans="6:6">
      <c r="F15145" s="33"/>
    </row>
    <row r="15146" spans="6:6">
      <c r="F15146" s="33"/>
    </row>
    <row r="15147" spans="6:6">
      <c r="F15147" s="33"/>
    </row>
    <row r="15148" spans="6:6">
      <c r="F15148" s="33"/>
    </row>
    <row r="15149" spans="6:6">
      <c r="F15149" s="33"/>
    </row>
    <row r="15150" spans="6:6">
      <c r="F15150" s="33"/>
    </row>
    <row r="15151" spans="6:6">
      <c r="F15151" s="33"/>
    </row>
    <row r="15152" spans="6:6">
      <c r="F15152" s="33"/>
    </row>
    <row r="15153" spans="6:6">
      <c r="F15153" s="33"/>
    </row>
    <row r="15154" spans="6:6">
      <c r="F15154" s="33"/>
    </row>
    <row r="15155" spans="6:6">
      <c r="F15155" s="33"/>
    </row>
    <row r="15156" spans="6:6">
      <c r="F15156" s="33"/>
    </row>
    <row r="15157" spans="6:6">
      <c r="F15157" s="33"/>
    </row>
    <row r="15158" spans="6:6">
      <c r="F15158" s="33"/>
    </row>
    <row r="15159" spans="6:6">
      <c r="F15159" s="33"/>
    </row>
    <row r="15160" spans="6:6">
      <c r="F15160" s="33"/>
    </row>
    <row r="15161" spans="6:6">
      <c r="F15161" s="33"/>
    </row>
    <row r="15162" spans="6:6">
      <c r="F15162" s="33"/>
    </row>
    <row r="15163" spans="6:6">
      <c r="F15163" s="33"/>
    </row>
    <row r="15164" spans="6:6">
      <c r="F15164" s="33"/>
    </row>
    <row r="15165" spans="6:6">
      <c r="F15165" s="33"/>
    </row>
    <row r="15166" spans="6:6">
      <c r="F15166" s="33"/>
    </row>
    <row r="15167" spans="6:6">
      <c r="F15167" s="33"/>
    </row>
    <row r="15168" spans="6:6">
      <c r="F15168" s="33"/>
    </row>
    <row r="15169" spans="6:6">
      <c r="F15169" s="33"/>
    </row>
    <row r="15170" spans="6:6">
      <c r="F15170" s="33"/>
    </row>
    <row r="15171" spans="6:6">
      <c r="F15171" s="33"/>
    </row>
    <row r="15172" spans="6:6">
      <c r="F15172" s="33"/>
    </row>
    <row r="15173" spans="6:6">
      <c r="F15173" s="33"/>
    </row>
    <row r="15174" spans="6:6">
      <c r="F15174" s="33"/>
    </row>
    <row r="15175" spans="6:6">
      <c r="F15175" s="33"/>
    </row>
    <row r="15176" spans="6:6">
      <c r="F15176" s="33"/>
    </row>
    <row r="15177" spans="6:6">
      <c r="F15177" s="33"/>
    </row>
    <row r="15178" spans="6:6">
      <c r="F15178" s="33"/>
    </row>
    <row r="15179" spans="6:6">
      <c r="F15179" s="33"/>
    </row>
    <row r="15180" spans="6:6">
      <c r="F15180" s="33"/>
    </row>
    <row r="15181" spans="6:6">
      <c r="F15181" s="33"/>
    </row>
    <row r="15182" spans="6:6">
      <c r="F15182" s="33"/>
    </row>
    <row r="15183" spans="6:6">
      <c r="F15183" s="33"/>
    </row>
    <row r="15184" spans="6:6">
      <c r="F15184" s="33"/>
    </row>
    <row r="15185" spans="6:6">
      <c r="F15185" s="33"/>
    </row>
    <row r="15186" spans="6:6">
      <c r="F15186" s="33"/>
    </row>
    <row r="15187" spans="6:6">
      <c r="F15187" s="33"/>
    </row>
    <row r="15188" spans="6:6">
      <c r="F15188" s="33"/>
    </row>
    <row r="15189" spans="6:6">
      <c r="F15189" s="33"/>
    </row>
    <row r="15190" spans="6:6">
      <c r="F15190" s="33"/>
    </row>
    <row r="15191" spans="6:6">
      <c r="F15191" s="33"/>
    </row>
    <row r="15192" spans="6:6">
      <c r="F15192" s="33"/>
    </row>
    <row r="15193" spans="6:6">
      <c r="F15193" s="33"/>
    </row>
    <row r="15194" spans="6:6">
      <c r="F15194" s="33"/>
    </row>
    <row r="15195" spans="6:6">
      <c r="F15195" s="33"/>
    </row>
    <row r="15196" spans="6:6">
      <c r="F15196" s="33"/>
    </row>
    <row r="15197" spans="6:6">
      <c r="F15197" s="33"/>
    </row>
    <row r="15198" spans="6:6">
      <c r="F15198" s="33"/>
    </row>
    <row r="15199" spans="6:6">
      <c r="F15199" s="33"/>
    </row>
    <row r="15200" spans="6:6">
      <c r="F15200" s="33"/>
    </row>
    <row r="15201" spans="6:6">
      <c r="F15201" s="33"/>
    </row>
    <row r="15202" spans="6:6">
      <c r="F15202" s="33"/>
    </row>
    <row r="15203" spans="6:6">
      <c r="F15203" s="33"/>
    </row>
    <row r="15204" spans="6:6">
      <c r="F15204" s="33"/>
    </row>
    <row r="15205" spans="6:6">
      <c r="F15205" s="33"/>
    </row>
    <row r="15206" spans="6:6">
      <c r="F15206" s="33"/>
    </row>
    <row r="15207" spans="6:6">
      <c r="F15207" s="33"/>
    </row>
    <row r="15208" spans="6:6">
      <c r="F15208" s="33"/>
    </row>
    <row r="15209" spans="6:6">
      <c r="F15209" s="33"/>
    </row>
    <row r="15210" spans="6:6">
      <c r="F15210" s="33"/>
    </row>
    <row r="15211" spans="6:6">
      <c r="F15211" s="33"/>
    </row>
    <row r="15212" spans="6:6">
      <c r="F15212" s="33"/>
    </row>
    <row r="15213" spans="6:6">
      <c r="F15213" s="33"/>
    </row>
    <row r="15214" spans="6:6">
      <c r="F15214" s="33"/>
    </row>
    <row r="15215" spans="6:6">
      <c r="F15215" s="33"/>
    </row>
    <row r="15216" spans="6:6">
      <c r="F15216" s="33"/>
    </row>
    <row r="15217" spans="6:6">
      <c r="F15217" s="33"/>
    </row>
    <row r="15218" spans="6:6">
      <c r="F15218" s="33"/>
    </row>
    <row r="15219" spans="6:6">
      <c r="F15219" s="33"/>
    </row>
    <row r="15220" spans="6:6">
      <c r="F15220" s="33"/>
    </row>
    <row r="15221" spans="6:6">
      <c r="F15221" s="33"/>
    </row>
    <row r="15222" spans="6:6">
      <c r="F15222" s="33"/>
    </row>
    <row r="15223" spans="6:6">
      <c r="F15223" s="33"/>
    </row>
    <row r="15224" spans="6:6">
      <c r="F15224" s="33"/>
    </row>
    <row r="15225" spans="6:6">
      <c r="F15225" s="33"/>
    </row>
    <row r="15226" spans="6:6">
      <c r="F15226" s="33"/>
    </row>
    <row r="15227" spans="6:6">
      <c r="F15227" s="33"/>
    </row>
    <row r="15228" spans="6:6">
      <c r="F15228" s="33"/>
    </row>
    <row r="15229" spans="6:6">
      <c r="F15229" s="33"/>
    </row>
    <row r="15230" spans="6:6">
      <c r="F15230" s="33"/>
    </row>
    <row r="15231" spans="6:6">
      <c r="F15231" s="33"/>
    </row>
    <row r="15232" spans="6:6">
      <c r="F15232" s="33"/>
    </row>
    <row r="15233" spans="6:6">
      <c r="F15233" s="33"/>
    </row>
    <row r="15234" spans="6:6">
      <c r="F15234" s="33"/>
    </row>
    <row r="15235" spans="6:6">
      <c r="F15235" s="33"/>
    </row>
    <row r="15236" spans="6:6">
      <c r="F15236" s="33"/>
    </row>
    <row r="15237" spans="6:6">
      <c r="F15237" s="33"/>
    </row>
    <row r="15238" spans="6:6">
      <c r="F15238" s="33"/>
    </row>
    <row r="15239" spans="6:6">
      <c r="F15239" s="33"/>
    </row>
    <row r="15240" spans="6:6">
      <c r="F15240" s="33"/>
    </row>
    <row r="15241" spans="6:6">
      <c r="F15241" s="33"/>
    </row>
    <row r="15242" spans="6:6">
      <c r="F15242" s="33"/>
    </row>
    <row r="15243" spans="6:6">
      <c r="F15243" s="33"/>
    </row>
    <row r="15244" spans="6:6">
      <c r="F15244" s="33"/>
    </row>
    <row r="15245" spans="6:6">
      <c r="F15245" s="33"/>
    </row>
    <row r="15246" spans="6:6">
      <c r="F15246" s="33"/>
    </row>
    <row r="15247" spans="6:6">
      <c r="F15247" s="33"/>
    </row>
    <row r="15248" spans="6:6">
      <c r="F15248" s="33"/>
    </row>
    <row r="15249" spans="6:6">
      <c r="F15249" s="33"/>
    </row>
    <row r="15250" spans="6:6">
      <c r="F15250" s="33"/>
    </row>
    <row r="15251" spans="6:6">
      <c r="F15251" s="33"/>
    </row>
    <row r="15252" spans="6:6">
      <c r="F15252" s="33"/>
    </row>
    <row r="15253" spans="6:6">
      <c r="F15253" s="33"/>
    </row>
    <row r="15254" spans="6:6">
      <c r="F15254" s="33"/>
    </row>
    <row r="15255" spans="6:6">
      <c r="F15255" s="33"/>
    </row>
    <row r="15256" spans="6:6">
      <c r="F15256" s="33"/>
    </row>
    <row r="15257" spans="6:6">
      <c r="F15257" s="33"/>
    </row>
    <row r="15258" spans="6:6">
      <c r="F15258" s="33"/>
    </row>
    <row r="15259" spans="6:6">
      <c r="F15259" s="33"/>
    </row>
    <row r="15260" spans="6:6">
      <c r="F15260" s="33"/>
    </row>
    <row r="15261" spans="6:6">
      <c r="F15261" s="33"/>
    </row>
    <row r="15262" spans="6:6">
      <c r="F15262" s="33"/>
    </row>
    <row r="15263" spans="6:6">
      <c r="F15263" s="33"/>
    </row>
    <row r="15264" spans="6:6">
      <c r="F15264" s="33"/>
    </row>
    <row r="15265" spans="6:6">
      <c r="F15265" s="33"/>
    </row>
    <row r="15266" spans="6:6">
      <c r="F15266" s="33"/>
    </row>
    <row r="15267" spans="6:6">
      <c r="F15267" s="33"/>
    </row>
    <row r="15268" spans="6:6">
      <c r="F15268" s="33"/>
    </row>
    <row r="15269" spans="6:6">
      <c r="F15269" s="33"/>
    </row>
    <row r="15270" spans="6:6">
      <c r="F15270" s="33"/>
    </row>
    <row r="15271" spans="6:6">
      <c r="F15271" s="33"/>
    </row>
    <row r="15272" spans="6:6">
      <c r="F15272" s="33"/>
    </row>
    <row r="15273" spans="6:6">
      <c r="F15273" s="33"/>
    </row>
    <row r="15274" spans="6:6">
      <c r="F15274" s="33"/>
    </row>
    <row r="15275" spans="6:6">
      <c r="F15275" s="33"/>
    </row>
    <row r="15276" spans="6:6">
      <c r="F15276" s="33"/>
    </row>
    <row r="15277" spans="6:6">
      <c r="F15277" s="33"/>
    </row>
    <row r="15278" spans="6:6">
      <c r="F15278" s="33"/>
    </row>
    <row r="15279" spans="6:6">
      <c r="F15279" s="33"/>
    </row>
    <row r="15280" spans="6:6">
      <c r="F15280" s="33"/>
    </row>
    <row r="15281" spans="6:6">
      <c r="F15281" s="33"/>
    </row>
    <row r="15282" spans="6:6">
      <c r="F15282" s="33"/>
    </row>
    <row r="15283" spans="6:6">
      <c r="F15283" s="33"/>
    </row>
    <row r="15284" spans="6:6">
      <c r="F15284" s="33"/>
    </row>
    <row r="15285" spans="6:6">
      <c r="F15285" s="33"/>
    </row>
    <row r="15286" spans="6:6">
      <c r="F15286" s="33"/>
    </row>
    <row r="15287" spans="6:6">
      <c r="F15287" s="33"/>
    </row>
    <row r="15288" spans="6:6">
      <c r="F15288" s="33"/>
    </row>
    <row r="15289" spans="6:6">
      <c r="F15289" s="33"/>
    </row>
    <row r="15290" spans="6:6">
      <c r="F15290" s="33"/>
    </row>
    <row r="15291" spans="6:6">
      <c r="F15291" s="33"/>
    </row>
    <row r="15292" spans="6:6">
      <c r="F15292" s="33"/>
    </row>
    <row r="15293" spans="6:6">
      <c r="F15293" s="33"/>
    </row>
    <row r="15294" spans="6:6">
      <c r="F15294" s="33"/>
    </row>
    <row r="15295" spans="6:6">
      <c r="F15295" s="33"/>
    </row>
    <row r="15296" spans="6:6">
      <c r="F15296" s="33"/>
    </row>
    <row r="15297" spans="6:6">
      <c r="F15297" s="33"/>
    </row>
    <row r="15298" spans="6:6">
      <c r="F15298" s="33"/>
    </row>
    <row r="15299" spans="6:6">
      <c r="F15299" s="33"/>
    </row>
    <row r="15300" spans="6:6">
      <c r="F15300" s="33"/>
    </row>
    <row r="15301" spans="6:6">
      <c r="F15301" s="33"/>
    </row>
    <row r="15302" spans="6:6">
      <c r="F15302" s="33"/>
    </row>
    <row r="15303" spans="6:6">
      <c r="F15303" s="33"/>
    </row>
    <row r="15304" spans="6:6">
      <c r="F15304" s="33"/>
    </row>
    <row r="15305" spans="6:6">
      <c r="F15305" s="33"/>
    </row>
    <row r="15306" spans="6:6">
      <c r="F15306" s="33"/>
    </row>
    <row r="15307" spans="6:6">
      <c r="F15307" s="33"/>
    </row>
    <row r="15308" spans="6:6">
      <c r="F15308" s="33"/>
    </row>
    <row r="15309" spans="6:6">
      <c r="F15309" s="33"/>
    </row>
    <row r="15310" spans="6:6">
      <c r="F15310" s="33"/>
    </row>
    <row r="15311" spans="6:6">
      <c r="F15311" s="33"/>
    </row>
    <row r="15312" spans="6:6">
      <c r="F15312" s="33"/>
    </row>
    <row r="15313" spans="6:6">
      <c r="F15313" s="33"/>
    </row>
    <row r="15314" spans="6:6">
      <c r="F15314" s="33"/>
    </row>
    <row r="15315" spans="6:6">
      <c r="F15315" s="33"/>
    </row>
    <row r="15316" spans="6:6">
      <c r="F15316" s="33"/>
    </row>
    <row r="15317" spans="6:6">
      <c r="F15317" s="33"/>
    </row>
    <row r="15318" spans="6:6">
      <c r="F15318" s="33"/>
    </row>
    <row r="15319" spans="6:6">
      <c r="F15319" s="33"/>
    </row>
    <row r="15320" spans="6:6">
      <c r="F15320" s="33"/>
    </row>
    <row r="15321" spans="6:6">
      <c r="F15321" s="33"/>
    </row>
    <row r="15322" spans="6:6">
      <c r="F15322" s="33"/>
    </row>
    <row r="15323" spans="6:6">
      <c r="F15323" s="33"/>
    </row>
    <row r="15324" spans="6:6">
      <c r="F15324" s="33"/>
    </row>
    <row r="15325" spans="6:6">
      <c r="F15325" s="33"/>
    </row>
    <row r="15326" spans="6:6">
      <c r="F15326" s="33"/>
    </row>
    <row r="15327" spans="6:6">
      <c r="F15327" s="33"/>
    </row>
    <row r="15328" spans="6:6">
      <c r="F15328" s="33"/>
    </row>
    <row r="15329" spans="6:6">
      <c r="F15329" s="33"/>
    </row>
    <row r="15330" spans="6:6">
      <c r="F15330" s="33"/>
    </row>
    <row r="15331" spans="6:6">
      <c r="F15331" s="33"/>
    </row>
    <row r="15332" spans="6:6">
      <c r="F15332" s="33"/>
    </row>
    <row r="15333" spans="6:6">
      <c r="F15333" s="33"/>
    </row>
    <row r="15334" spans="6:6">
      <c r="F15334" s="33"/>
    </row>
    <row r="15335" spans="6:6">
      <c r="F15335" s="33"/>
    </row>
    <row r="15336" spans="6:6">
      <c r="F15336" s="33"/>
    </row>
    <row r="15337" spans="6:6">
      <c r="F15337" s="33"/>
    </row>
    <row r="15338" spans="6:6">
      <c r="F15338" s="33"/>
    </row>
    <row r="15339" spans="6:6">
      <c r="F15339" s="33"/>
    </row>
    <row r="15340" spans="6:6">
      <c r="F15340" s="33"/>
    </row>
    <row r="15341" spans="6:6">
      <c r="F15341" s="33"/>
    </row>
    <row r="15342" spans="6:6">
      <c r="F15342" s="33"/>
    </row>
    <row r="15343" spans="6:6">
      <c r="F15343" s="33"/>
    </row>
    <row r="15344" spans="6:6">
      <c r="F15344" s="33"/>
    </row>
    <row r="15345" spans="6:6">
      <c r="F15345" s="33"/>
    </row>
    <row r="15346" spans="6:6">
      <c r="F15346" s="33"/>
    </row>
    <row r="15347" spans="6:6">
      <c r="F15347" s="33"/>
    </row>
    <row r="15348" spans="6:6">
      <c r="F15348" s="33"/>
    </row>
    <row r="15349" spans="6:6">
      <c r="F15349" s="33"/>
    </row>
    <row r="15350" spans="6:6">
      <c r="F15350" s="33"/>
    </row>
    <row r="15351" spans="6:6">
      <c r="F15351" s="33"/>
    </row>
    <row r="15352" spans="6:6">
      <c r="F15352" s="33"/>
    </row>
    <row r="15353" spans="6:6">
      <c r="F15353" s="33"/>
    </row>
    <row r="15354" spans="6:6">
      <c r="F15354" s="33"/>
    </row>
    <row r="15355" spans="6:6">
      <c r="F15355" s="33"/>
    </row>
    <row r="15356" spans="6:6">
      <c r="F15356" s="33"/>
    </row>
    <row r="15357" spans="6:6">
      <c r="F15357" s="33"/>
    </row>
    <row r="15358" spans="6:6">
      <c r="F15358" s="33"/>
    </row>
    <row r="15359" spans="6:6">
      <c r="F15359" s="33"/>
    </row>
    <row r="15360" spans="6:6">
      <c r="F15360" s="33"/>
    </row>
    <row r="15361" spans="6:6">
      <c r="F15361" s="33"/>
    </row>
    <row r="15362" spans="6:6">
      <c r="F15362" s="33"/>
    </row>
    <row r="15363" spans="6:6">
      <c r="F15363" s="33"/>
    </row>
    <row r="15364" spans="6:6">
      <c r="F15364" s="33"/>
    </row>
    <row r="15365" spans="6:6">
      <c r="F15365" s="33"/>
    </row>
    <row r="15366" spans="6:6">
      <c r="F15366" s="33"/>
    </row>
    <row r="15367" spans="6:6">
      <c r="F15367" s="33"/>
    </row>
    <row r="15368" spans="6:6">
      <c r="F15368" s="33"/>
    </row>
    <row r="15369" spans="6:6">
      <c r="F15369" s="33"/>
    </row>
    <row r="15370" spans="6:6">
      <c r="F15370" s="33"/>
    </row>
    <row r="15371" spans="6:6">
      <c r="F15371" s="33"/>
    </row>
    <row r="15372" spans="6:6">
      <c r="F15372" s="33"/>
    </row>
    <row r="15373" spans="6:6">
      <c r="F15373" s="33"/>
    </row>
    <row r="15374" spans="6:6">
      <c r="F15374" s="33"/>
    </row>
    <row r="15375" spans="6:6">
      <c r="F15375" s="33"/>
    </row>
    <row r="15376" spans="6:6">
      <c r="F15376" s="33"/>
    </row>
    <row r="15377" spans="6:6">
      <c r="F15377" s="33"/>
    </row>
    <row r="15378" spans="6:6">
      <c r="F15378" s="33"/>
    </row>
    <row r="15379" spans="6:6">
      <c r="F15379" s="33"/>
    </row>
    <row r="15380" spans="6:6">
      <c r="F15380" s="33"/>
    </row>
    <row r="15381" spans="6:6">
      <c r="F15381" s="33"/>
    </row>
    <row r="15382" spans="6:6">
      <c r="F15382" s="33"/>
    </row>
    <row r="15383" spans="6:6">
      <c r="F15383" s="33"/>
    </row>
    <row r="15384" spans="6:6">
      <c r="F15384" s="33"/>
    </row>
    <row r="15385" spans="6:6">
      <c r="F15385" s="33"/>
    </row>
    <row r="15386" spans="6:6">
      <c r="F15386" s="33"/>
    </row>
    <row r="15387" spans="6:6">
      <c r="F15387" s="33"/>
    </row>
    <row r="15388" spans="6:6">
      <c r="F15388" s="33"/>
    </row>
    <row r="15389" spans="6:6">
      <c r="F15389" s="33"/>
    </row>
    <row r="15390" spans="6:6">
      <c r="F15390" s="33"/>
    </row>
    <row r="15391" spans="6:6">
      <c r="F15391" s="33"/>
    </row>
    <row r="15392" spans="6:6">
      <c r="F15392" s="33"/>
    </row>
    <row r="15393" spans="6:6">
      <c r="F15393" s="33"/>
    </row>
    <row r="15394" spans="6:6">
      <c r="F15394" s="33"/>
    </row>
    <row r="15395" spans="6:6">
      <c r="F15395" s="33"/>
    </row>
    <row r="15396" spans="6:6">
      <c r="F15396" s="33"/>
    </row>
    <row r="15397" spans="6:6">
      <c r="F15397" s="33"/>
    </row>
    <row r="15398" spans="6:6">
      <c r="F15398" s="33"/>
    </row>
    <row r="15399" spans="6:6">
      <c r="F15399" s="33"/>
    </row>
    <row r="15400" spans="6:6">
      <c r="F15400" s="33"/>
    </row>
    <row r="15401" spans="6:6">
      <c r="F15401" s="33"/>
    </row>
    <row r="15402" spans="6:6">
      <c r="F15402" s="33"/>
    </row>
    <row r="15403" spans="6:6">
      <c r="F15403" s="33"/>
    </row>
    <row r="15404" spans="6:6">
      <c r="F15404" s="33"/>
    </row>
    <row r="15405" spans="6:6">
      <c r="F15405" s="33"/>
    </row>
    <row r="15406" spans="6:6">
      <c r="F15406" s="33"/>
    </row>
    <row r="15407" spans="6:6">
      <c r="F15407" s="33"/>
    </row>
    <row r="15408" spans="6:6">
      <c r="F15408" s="33"/>
    </row>
    <row r="15409" spans="6:6">
      <c r="F15409" s="33"/>
    </row>
    <row r="15410" spans="6:6">
      <c r="F15410" s="33"/>
    </row>
    <row r="15411" spans="6:6">
      <c r="F15411" s="33"/>
    </row>
    <row r="15412" spans="6:6">
      <c r="F15412" s="33"/>
    </row>
    <row r="15413" spans="6:6">
      <c r="F15413" s="33"/>
    </row>
    <row r="15414" spans="6:6">
      <c r="F15414" s="33"/>
    </row>
    <row r="15415" spans="6:6">
      <c r="F15415" s="33"/>
    </row>
    <row r="15416" spans="6:6">
      <c r="F15416" s="33"/>
    </row>
    <row r="15417" spans="6:6">
      <c r="F15417" s="33"/>
    </row>
    <row r="15418" spans="6:6">
      <c r="F15418" s="33"/>
    </row>
    <row r="15419" spans="6:6">
      <c r="F15419" s="33"/>
    </row>
    <row r="15420" spans="6:6">
      <c r="F15420" s="33"/>
    </row>
    <row r="15421" spans="6:6">
      <c r="F15421" s="33"/>
    </row>
    <row r="15422" spans="6:6">
      <c r="F15422" s="33"/>
    </row>
    <row r="15423" spans="6:6">
      <c r="F15423" s="33"/>
    </row>
    <row r="15424" spans="6:6">
      <c r="F15424" s="33"/>
    </row>
    <row r="15425" spans="6:6">
      <c r="F15425" s="33"/>
    </row>
    <row r="15426" spans="6:6">
      <c r="F15426" s="33"/>
    </row>
    <row r="15427" spans="6:6">
      <c r="F15427" s="33"/>
    </row>
    <row r="15428" spans="6:6">
      <c r="F15428" s="33"/>
    </row>
    <row r="15429" spans="6:6">
      <c r="F15429" s="33"/>
    </row>
    <row r="15430" spans="6:6">
      <c r="F15430" s="33"/>
    </row>
    <row r="15431" spans="6:6">
      <c r="F15431" s="33"/>
    </row>
    <row r="15432" spans="6:6">
      <c r="F15432" s="33"/>
    </row>
    <row r="15433" spans="6:6">
      <c r="F15433" s="33"/>
    </row>
    <row r="15434" spans="6:6">
      <c r="F15434" s="33"/>
    </row>
    <row r="15435" spans="6:6">
      <c r="F15435" s="33"/>
    </row>
    <row r="15436" spans="6:6">
      <c r="F15436" s="33"/>
    </row>
    <row r="15437" spans="6:6">
      <c r="F15437" s="33"/>
    </row>
    <row r="15438" spans="6:6">
      <c r="F15438" s="33"/>
    </row>
    <row r="15439" spans="6:6">
      <c r="F15439" s="33"/>
    </row>
    <row r="15440" spans="6:6">
      <c r="F15440" s="33"/>
    </row>
    <row r="15441" spans="6:6">
      <c r="F15441" s="33"/>
    </row>
    <row r="15442" spans="6:6">
      <c r="F15442" s="33"/>
    </row>
    <row r="15443" spans="6:6">
      <c r="F15443" s="33"/>
    </row>
    <row r="15444" spans="6:6">
      <c r="F15444" s="33"/>
    </row>
    <row r="15445" spans="6:6">
      <c r="F15445" s="33"/>
    </row>
    <row r="15446" spans="6:6">
      <c r="F15446" s="33"/>
    </row>
    <row r="15447" spans="6:6">
      <c r="F15447" s="33"/>
    </row>
    <row r="15448" spans="6:6">
      <c r="F15448" s="33"/>
    </row>
    <row r="15449" spans="6:6">
      <c r="F15449" s="33"/>
    </row>
    <row r="15450" spans="6:6">
      <c r="F15450" s="33"/>
    </row>
    <row r="15451" spans="6:6">
      <c r="F15451" s="33"/>
    </row>
    <row r="15452" spans="6:6">
      <c r="F15452" s="33"/>
    </row>
    <row r="15453" spans="6:6">
      <c r="F15453" s="33"/>
    </row>
    <row r="15454" spans="6:6">
      <c r="F15454" s="33"/>
    </row>
    <row r="15455" spans="6:6">
      <c r="F15455" s="33"/>
    </row>
    <row r="15456" spans="6:6">
      <c r="F15456" s="33"/>
    </row>
    <row r="15457" spans="6:6">
      <c r="F15457" s="33"/>
    </row>
    <row r="15458" spans="6:6">
      <c r="F15458" s="33"/>
    </row>
    <row r="15459" spans="6:6">
      <c r="F15459" s="33"/>
    </row>
    <row r="15460" spans="6:6">
      <c r="F15460" s="33"/>
    </row>
    <row r="15461" spans="6:6">
      <c r="F15461" s="33"/>
    </row>
    <row r="15462" spans="6:6">
      <c r="F15462" s="33"/>
    </row>
    <row r="15463" spans="6:6">
      <c r="F15463" s="33"/>
    </row>
    <row r="15464" spans="6:6">
      <c r="F15464" s="33"/>
    </row>
    <row r="15465" spans="6:6">
      <c r="F15465" s="33"/>
    </row>
    <row r="15466" spans="6:6">
      <c r="F15466" s="33"/>
    </row>
    <row r="15467" spans="6:6">
      <c r="F15467" s="33"/>
    </row>
    <row r="15468" spans="6:6">
      <c r="F15468" s="33"/>
    </row>
    <row r="15469" spans="6:6">
      <c r="F15469" s="33"/>
    </row>
    <row r="15470" spans="6:6">
      <c r="F15470" s="33"/>
    </row>
    <row r="15471" spans="6:6">
      <c r="F15471" s="33"/>
    </row>
    <row r="15472" spans="6:6">
      <c r="F15472" s="33"/>
    </row>
    <row r="15473" spans="6:6">
      <c r="F15473" s="33"/>
    </row>
    <row r="15474" spans="6:6">
      <c r="F15474" s="33"/>
    </row>
    <row r="15475" spans="6:6">
      <c r="F15475" s="33"/>
    </row>
    <row r="15476" spans="6:6">
      <c r="F15476" s="33"/>
    </row>
    <row r="15477" spans="6:6">
      <c r="F15477" s="33"/>
    </row>
    <row r="15478" spans="6:6">
      <c r="F15478" s="33"/>
    </row>
    <row r="15479" spans="6:6">
      <c r="F15479" s="33"/>
    </row>
    <row r="15480" spans="6:6">
      <c r="F15480" s="33"/>
    </row>
    <row r="15481" spans="6:6">
      <c r="F15481" s="33"/>
    </row>
    <row r="15482" spans="6:6">
      <c r="F15482" s="33"/>
    </row>
    <row r="15483" spans="6:6">
      <c r="F15483" s="33"/>
    </row>
    <row r="15484" spans="6:6">
      <c r="F15484" s="33"/>
    </row>
    <row r="15485" spans="6:6">
      <c r="F15485" s="33"/>
    </row>
    <row r="15486" spans="6:6">
      <c r="F15486" s="33"/>
    </row>
    <row r="15487" spans="6:6">
      <c r="F15487" s="33"/>
    </row>
    <row r="15488" spans="6:6">
      <c r="F15488" s="33"/>
    </row>
    <row r="15489" spans="6:6">
      <c r="F15489" s="33"/>
    </row>
    <row r="15490" spans="6:6">
      <c r="F15490" s="33"/>
    </row>
    <row r="15491" spans="6:6">
      <c r="F15491" s="33"/>
    </row>
    <row r="15492" spans="6:6">
      <c r="F15492" s="33"/>
    </row>
    <row r="15493" spans="6:6">
      <c r="F15493" s="33"/>
    </row>
    <row r="15494" spans="6:6">
      <c r="F15494" s="33"/>
    </row>
    <row r="15495" spans="6:6">
      <c r="F15495" s="33"/>
    </row>
    <row r="15496" spans="6:6">
      <c r="F15496" s="33"/>
    </row>
    <row r="15497" spans="6:6">
      <c r="F15497" s="33"/>
    </row>
    <row r="15498" spans="6:6">
      <c r="F15498" s="33"/>
    </row>
    <row r="15499" spans="6:6">
      <c r="F15499" s="33"/>
    </row>
    <row r="15500" spans="6:6">
      <c r="F15500" s="33"/>
    </row>
    <row r="15501" spans="6:6">
      <c r="F15501" s="33"/>
    </row>
    <row r="15502" spans="6:6">
      <c r="F15502" s="33"/>
    </row>
    <row r="15503" spans="6:6">
      <c r="F15503" s="33"/>
    </row>
    <row r="15504" spans="6:6">
      <c r="F15504" s="33"/>
    </row>
    <row r="15505" spans="6:6">
      <c r="F15505" s="33"/>
    </row>
    <row r="15506" spans="6:6">
      <c r="F15506" s="33"/>
    </row>
    <row r="15507" spans="6:6">
      <c r="F15507" s="33"/>
    </row>
    <row r="15508" spans="6:6">
      <c r="F15508" s="33"/>
    </row>
    <row r="15509" spans="6:6">
      <c r="F15509" s="33"/>
    </row>
    <row r="15510" spans="6:6">
      <c r="F15510" s="33"/>
    </row>
    <row r="15511" spans="6:6">
      <c r="F15511" s="33"/>
    </row>
    <row r="15512" spans="6:6">
      <c r="F15512" s="33"/>
    </row>
    <row r="15513" spans="6:6">
      <c r="F15513" s="33"/>
    </row>
    <row r="15514" spans="6:6">
      <c r="F15514" s="33"/>
    </row>
    <row r="15515" spans="6:6">
      <c r="F15515" s="33"/>
    </row>
    <row r="15516" spans="6:6">
      <c r="F15516" s="33"/>
    </row>
    <row r="15517" spans="6:6">
      <c r="F15517" s="33"/>
    </row>
    <row r="15518" spans="6:6">
      <c r="F15518" s="33"/>
    </row>
    <row r="15519" spans="6:6">
      <c r="F15519" s="33"/>
    </row>
    <row r="15520" spans="6:6">
      <c r="F15520" s="33"/>
    </row>
    <row r="15521" spans="6:6">
      <c r="F15521" s="33"/>
    </row>
    <row r="15522" spans="6:6">
      <c r="F15522" s="33"/>
    </row>
    <row r="15523" spans="6:6">
      <c r="F15523" s="33"/>
    </row>
    <row r="15524" spans="6:6">
      <c r="F15524" s="33"/>
    </row>
    <row r="15525" spans="6:6">
      <c r="F15525" s="33"/>
    </row>
    <row r="15526" spans="6:6">
      <c r="F15526" s="33"/>
    </row>
    <row r="15527" spans="6:6">
      <c r="F15527" s="33"/>
    </row>
    <row r="15528" spans="6:6">
      <c r="F15528" s="33"/>
    </row>
    <row r="15529" spans="6:6">
      <c r="F15529" s="33"/>
    </row>
    <row r="15530" spans="6:6">
      <c r="F15530" s="33"/>
    </row>
    <row r="15531" spans="6:6">
      <c r="F15531" s="33"/>
    </row>
    <row r="15532" spans="6:6">
      <c r="F15532" s="33"/>
    </row>
    <row r="15533" spans="6:6">
      <c r="F15533" s="33"/>
    </row>
    <row r="15534" spans="6:6">
      <c r="F15534" s="33"/>
    </row>
    <row r="15535" spans="6:6">
      <c r="F15535" s="33"/>
    </row>
    <row r="15536" spans="6:6">
      <c r="F15536" s="33"/>
    </row>
    <row r="15537" spans="6:6">
      <c r="F15537" s="33"/>
    </row>
    <row r="15538" spans="6:6">
      <c r="F15538" s="33"/>
    </row>
    <row r="15539" spans="6:6">
      <c r="F15539" s="33"/>
    </row>
    <row r="15540" spans="6:6">
      <c r="F15540" s="33"/>
    </row>
    <row r="15541" spans="6:6">
      <c r="F15541" s="33"/>
    </row>
    <row r="15542" spans="6:6">
      <c r="F15542" s="33"/>
    </row>
    <row r="15543" spans="6:6">
      <c r="F15543" s="33"/>
    </row>
    <row r="15544" spans="6:6">
      <c r="F15544" s="33"/>
    </row>
    <row r="15545" spans="6:6">
      <c r="F15545" s="33"/>
    </row>
    <row r="15546" spans="6:6">
      <c r="F15546" s="33"/>
    </row>
    <row r="15547" spans="6:6">
      <c r="F15547" s="33"/>
    </row>
    <row r="15548" spans="6:6">
      <c r="F15548" s="33"/>
    </row>
    <row r="15549" spans="6:6">
      <c r="F15549" s="33"/>
    </row>
    <row r="15550" spans="6:6">
      <c r="F15550" s="33"/>
    </row>
    <row r="15551" spans="6:6">
      <c r="F15551" s="33"/>
    </row>
    <row r="15552" spans="6:6">
      <c r="F15552" s="33"/>
    </row>
    <row r="15553" spans="6:6">
      <c r="F15553" s="33"/>
    </row>
    <row r="15554" spans="6:6">
      <c r="F15554" s="33"/>
    </row>
    <row r="15555" spans="6:6">
      <c r="F15555" s="33"/>
    </row>
    <row r="15556" spans="6:6">
      <c r="F15556" s="33"/>
    </row>
    <row r="15557" spans="6:6">
      <c r="F15557" s="33"/>
    </row>
    <row r="15558" spans="6:6">
      <c r="F15558" s="33"/>
    </row>
    <row r="15559" spans="6:6">
      <c r="F15559" s="33"/>
    </row>
    <row r="15560" spans="6:6">
      <c r="F15560" s="33"/>
    </row>
    <row r="15561" spans="6:6">
      <c r="F15561" s="33"/>
    </row>
    <row r="15562" spans="6:6">
      <c r="F15562" s="33"/>
    </row>
    <row r="15563" spans="6:6">
      <c r="F15563" s="33"/>
    </row>
    <row r="15564" spans="6:6">
      <c r="F15564" s="33"/>
    </row>
    <row r="15565" spans="6:6">
      <c r="F15565" s="33"/>
    </row>
    <row r="15566" spans="6:6">
      <c r="F15566" s="33"/>
    </row>
    <row r="15567" spans="6:6">
      <c r="F15567" s="33"/>
    </row>
    <row r="15568" spans="6:6">
      <c r="F15568" s="33"/>
    </row>
    <row r="15569" spans="6:6">
      <c r="F15569" s="33"/>
    </row>
    <row r="15570" spans="6:6">
      <c r="F15570" s="33"/>
    </row>
    <row r="15571" spans="6:6">
      <c r="F15571" s="33"/>
    </row>
    <row r="15572" spans="6:6">
      <c r="F15572" s="33"/>
    </row>
    <row r="15573" spans="6:6">
      <c r="F15573" s="33"/>
    </row>
    <row r="15574" spans="6:6">
      <c r="F15574" s="33"/>
    </row>
    <row r="15575" spans="6:6">
      <c r="F15575" s="33"/>
    </row>
    <row r="15576" spans="6:6">
      <c r="F15576" s="33"/>
    </row>
    <row r="15577" spans="6:6">
      <c r="F15577" s="33"/>
    </row>
    <row r="15578" spans="6:6">
      <c r="F15578" s="33"/>
    </row>
    <row r="15579" spans="6:6">
      <c r="F15579" s="33"/>
    </row>
    <row r="15580" spans="6:6">
      <c r="F15580" s="33"/>
    </row>
    <row r="15581" spans="6:6">
      <c r="F15581" s="33"/>
    </row>
    <row r="15582" spans="6:6">
      <c r="F15582" s="33"/>
    </row>
    <row r="15583" spans="6:6">
      <c r="F15583" s="33"/>
    </row>
    <row r="15584" spans="6:6">
      <c r="F15584" s="33"/>
    </row>
    <row r="15585" spans="6:6">
      <c r="F15585" s="33"/>
    </row>
    <row r="15586" spans="6:6">
      <c r="F15586" s="33"/>
    </row>
    <row r="15587" spans="6:6">
      <c r="F15587" s="33"/>
    </row>
    <row r="15588" spans="6:6">
      <c r="F15588" s="33"/>
    </row>
    <row r="15589" spans="6:6">
      <c r="F15589" s="33"/>
    </row>
    <row r="15590" spans="6:6">
      <c r="F15590" s="33"/>
    </row>
    <row r="15591" spans="6:6">
      <c r="F15591" s="33"/>
    </row>
    <row r="15592" spans="6:6">
      <c r="F15592" s="33"/>
    </row>
    <row r="15593" spans="6:6">
      <c r="F15593" s="33"/>
    </row>
    <row r="15594" spans="6:6">
      <c r="F15594" s="33"/>
    </row>
    <row r="15595" spans="6:6">
      <c r="F15595" s="33"/>
    </row>
    <row r="15596" spans="6:6">
      <c r="F15596" s="33"/>
    </row>
    <row r="15597" spans="6:6">
      <c r="F15597" s="33"/>
    </row>
    <row r="15598" spans="6:6">
      <c r="F15598" s="33"/>
    </row>
    <row r="15599" spans="6:6">
      <c r="F15599" s="33"/>
    </row>
    <row r="15600" spans="6:6">
      <c r="F15600" s="33"/>
    </row>
    <row r="15601" spans="6:6">
      <c r="F15601" s="33"/>
    </row>
    <row r="15602" spans="6:6">
      <c r="F15602" s="33"/>
    </row>
    <row r="15603" spans="6:6">
      <c r="F15603" s="33"/>
    </row>
    <row r="15604" spans="6:6">
      <c r="F15604" s="33"/>
    </row>
    <row r="15605" spans="6:6">
      <c r="F15605" s="33"/>
    </row>
    <row r="15606" spans="6:6">
      <c r="F15606" s="33"/>
    </row>
    <row r="15607" spans="6:6">
      <c r="F15607" s="33"/>
    </row>
    <row r="15608" spans="6:6">
      <c r="F15608" s="33"/>
    </row>
    <row r="15609" spans="6:6">
      <c r="F15609" s="33"/>
    </row>
    <row r="15610" spans="6:6">
      <c r="F15610" s="33"/>
    </row>
    <row r="15611" spans="6:6">
      <c r="F15611" s="33"/>
    </row>
    <row r="15612" spans="6:6">
      <c r="F15612" s="33"/>
    </row>
    <row r="15613" spans="6:6">
      <c r="F15613" s="33"/>
    </row>
    <row r="15614" spans="6:6">
      <c r="F15614" s="33"/>
    </row>
    <row r="15615" spans="6:6">
      <c r="F15615" s="33"/>
    </row>
    <row r="15616" spans="6:6">
      <c r="F15616" s="33"/>
    </row>
    <row r="15617" spans="6:6">
      <c r="F15617" s="33"/>
    </row>
    <row r="15618" spans="6:6">
      <c r="F15618" s="33"/>
    </row>
    <row r="15619" spans="6:6">
      <c r="F15619" s="33"/>
    </row>
    <row r="15620" spans="6:6">
      <c r="F15620" s="33"/>
    </row>
    <row r="15621" spans="6:6">
      <c r="F15621" s="33"/>
    </row>
    <row r="15622" spans="6:6">
      <c r="F15622" s="33"/>
    </row>
    <row r="15623" spans="6:6">
      <c r="F15623" s="33"/>
    </row>
    <row r="15624" spans="6:6">
      <c r="F15624" s="33"/>
    </row>
    <row r="15625" spans="6:6">
      <c r="F15625" s="33"/>
    </row>
    <row r="15626" spans="6:6">
      <c r="F15626" s="33"/>
    </row>
    <row r="15627" spans="6:6">
      <c r="F15627" s="33"/>
    </row>
    <row r="15628" spans="6:6">
      <c r="F15628" s="33"/>
    </row>
    <row r="15629" spans="6:6">
      <c r="F15629" s="33"/>
    </row>
    <row r="15630" spans="6:6">
      <c r="F15630" s="33"/>
    </row>
    <row r="15631" spans="6:6">
      <c r="F15631" s="33"/>
    </row>
    <row r="15632" spans="6:6">
      <c r="F15632" s="33"/>
    </row>
    <row r="15633" spans="6:6">
      <c r="F15633" s="33"/>
    </row>
    <row r="15634" spans="6:6">
      <c r="F15634" s="33"/>
    </row>
    <row r="15635" spans="6:6">
      <c r="F15635" s="33"/>
    </row>
    <row r="15636" spans="6:6">
      <c r="F15636" s="33"/>
    </row>
    <row r="15637" spans="6:6">
      <c r="F15637" s="33"/>
    </row>
    <row r="15638" spans="6:6">
      <c r="F15638" s="33"/>
    </row>
    <row r="15639" spans="6:6">
      <c r="F15639" s="33"/>
    </row>
    <row r="15640" spans="6:6">
      <c r="F15640" s="33"/>
    </row>
    <row r="15641" spans="6:6">
      <c r="F15641" s="33"/>
    </row>
    <row r="15642" spans="6:6">
      <c r="F15642" s="33"/>
    </row>
    <row r="15643" spans="6:6">
      <c r="F15643" s="33"/>
    </row>
    <row r="15644" spans="6:6">
      <c r="F15644" s="33"/>
    </row>
    <row r="15645" spans="6:6">
      <c r="F15645" s="33"/>
    </row>
    <row r="15646" spans="6:6">
      <c r="F15646" s="33"/>
    </row>
    <row r="15647" spans="6:6">
      <c r="F15647" s="33"/>
    </row>
    <row r="15648" spans="6:6">
      <c r="F15648" s="33"/>
    </row>
    <row r="15649" spans="6:6">
      <c r="F15649" s="33"/>
    </row>
    <row r="15650" spans="6:6">
      <c r="F15650" s="33"/>
    </row>
    <row r="15651" spans="6:6">
      <c r="F15651" s="33"/>
    </row>
    <row r="15652" spans="6:6">
      <c r="F15652" s="33"/>
    </row>
    <row r="15653" spans="6:6">
      <c r="F15653" s="33"/>
    </row>
    <row r="15654" spans="6:6">
      <c r="F15654" s="33"/>
    </row>
    <row r="15655" spans="6:6">
      <c r="F15655" s="33"/>
    </row>
    <row r="15656" spans="6:6">
      <c r="F15656" s="33"/>
    </row>
    <row r="15657" spans="6:6">
      <c r="F15657" s="33"/>
    </row>
    <row r="15658" spans="6:6">
      <c r="F15658" s="33"/>
    </row>
    <row r="15659" spans="6:6">
      <c r="F15659" s="33"/>
    </row>
    <row r="15660" spans="6:6">
      <c r="F15660" s="33"/>
    </row>
    <row r="15661" spans="6:6">
      <c r="F15661" s="33"/>
    </row>
    <row r="15662" spans="6:6">
      <c r="F15662" s="33"/>
    </row>
    <row r="15663" spans="6:6">
      <c r="F15663" s="33"/>
    </row>
    <row r="15664" spans="6:6">
      <c r="F15664" s="33"/>
    </row>
    <row r="15665" spans="6:6">
      <c r="F15665" s="33"/>
    </row>
    <row r="15666" spans="6:6">
      <c r="F15666" s="33"/>
    </row>
    <row r="15667" spans="6:6">
      <c r="F15667" s="33"/>
    </row>
    <row r="15668" spans="6:6">
      <c r="F15668" s="33"/>
    </row>
    <row r="15669" spans="6:6">
      <c r="F15669" s="33"/>
    </row>
    <row r="15670" spans="6:6">
      <c r="F15670" s="33"/>
    </row>
    <row r="15671" spans="6:6">
      <c r="F15671" s="33"/>
    </row>
    <row r="15672" spans="6:6">
      <c r="F15672" s="33"/>
    </row>
    <row r="15673" spans="6:6">
      <c r="F15673" s="33"/>
    </row>
    <row r="15674" spans="6:6">
      <c r="F15674" s="33"/>
    </row>
    <row r="15675" spans="6:6">
      <c r="F15675" s="33"/>
    </row>
    <row r="15676" spans="6:6">
      <c r="F15676" s="33"/>
    </row>
    <row r="15677" spans="6:6">
      <c r="F15677" s="33"/>
    </row>
    <row r="15678" spans="6:6">
      <c r="F15678" s="33"/>
    </row>
    <row r="15679" spans="6:6">
      <c r="F15679" s="33"/>
    </row>
    <row r="15680" spans="6:6">
      <c r="F15680" s="33"/>
    </row>
    <row r="15681" spans="6:6">
      <c r="F15681" s="33"/>
    </row>
    <row r="15682" spans="6:6">
      <c r="F15682" s="33"/>
    </row>
    <row r="15683" spans="6:6">
      <c r="F15683" s="33"/>
    </row>
    <row r="15684" spans="6:6">
      <c r="F15684" s="33"/>
    </row>
    <row r="15685" spans="6:6">
      <c r="F15685" s="33"/>
    </row>
    <row r="15686" spans="6:6">
      <c r="F15686" s="33"/>
    </row>
    <row r="15687" spans="6:6">
      <c r="F15687" s="33"/>
    </row>
    <row r="15688" spans="6:6">
      <c r="F15688" s="33"/>
    </row>
    <row r="15689" spans="6:6">
      <c r="F15689" s="33"/>
    </row>
    <row r="15690" spans="6:6">
      <c r="F15690" s="33"/>
    </row>
    <row r="15691" spans="6:6">
      <c r="F15691" s="33"/>
    </row>
    <row r="15692" spans="6:6">
      <c r="F15692" s="33"/>
    </row>
    <row r="15693" spans="6:6">
      <c r="F15693" s="33"/>
    </row>
    <row r="15694" spans="6:6">
      <c r="F15694" s="33"/>
    </row>
    <row r="15695" spans="6:6">
      <c r="F15695" s="33"/>
    </row>
    <row r="15696" spans="6:6">
      <c r="F15696" s="33"/>
    </row>
    <row r="15697" spans="6:6">
      <c r="F15697" s="33"/>
    </row>
    <row r="15698" spans="6:6">
      <c r="F15698" s="33"/>
    </row>
    <row r="15699" spans="6:6">
      <c r="F15699" s="33"/>
    </row>
    <row r="15700" spans="6:6">
      <c r="F15700" s="33"/>
    </row>
    <row r="15701" spans="6:6">
      <c r="F15701" s="33"/>
    </row>
    <row r="15702" spans="6:6">
      <c r="F15702" s="33"/>
    </row>
    <row r="15703" spans="6:6">
      <c r="F15703" s="33"/>
    </row>
    <row r="15704" spans="6:6">
      <c r="F15704" s="33"/>
    </row>
    <row r="15705" spans="6:6">
      <c r="F15705" s="33"/>
    </row>
    <row r="15706" spans="6:6">
      <c r="F15706" s="33"/>
    </row>
    <row r="15707" spans="6:6">
      <c r="F15707" s="33"/>
    </row>
    <row r="15708" spans="6:6">
      <c r="F15708" s="33"/>
    </row>
    <row r="15709" spans="6:6">
      <c r="F15709" s="33"/>
    </row>
    <row r="15710" spans="6:6">
      <c r="F15710" s="33"/>
    </row>
    <row r="15711" spans="6:6">
      <c r="F15711" s="33"/>
    </row>
    <row r="15712" spans="6:6">
      <c r="F15712" s="33"/>
    </row>
    <row r="15713" spans="6:6">
      <c r="F15713" s="33"/>
    </row>
    <row r="15714" spans="6:6">
      <c r="F15714" s="33"/>
    </row>
    <row r="15715" spans="6:6">
      <c r="F15715" s="33"/>
    </row>
    <row r="15716" spans="6:6">
      <c r="F15716" s="33"/>
    </row>
    <row r="15717" spans="6:6">
      <c r="F15717" s="33"/>
    </row>
    <row r="15718" spans="6:6">
      <c r="F15718" s="33"/>
    </row>
    <row r="15719" spans="6:6">
      <c r="F15719" s="33"/>
    </row>
    <row r="15720" spans="6:6">
      <c r="F15720" s="33"/>
    </row>
    <row r="15721" spans="6:6">
      <c r="F15721" s="33"/>
    </row>
    <row r="15722" spans="6:6">
      <c r="F15722" s="33"/>
    </row>
    <row r="15723" spans="6:6">
      <c r="F15723" s="33"/>
    </row>
    <row r="15724" spans="6:6">
      <c r="F15724" s="33"/>
    </row>
    <row r="15725" spans="6:6">
      <c r="F15725" s="33"/>
    </row>
    <row r="15726" spans="6:6">
      <c r="F15726" s="33"/>
    </row>
    <row r="15727" spans="6:6">
      <c r="F15727" s="33"/>
    </row>
    <row r="15728" spans="6:6">
      <c r="F15728" s="33"/>
    </row>
    <row r="15729" spans="6:6">
      <c r="F15729" s="33"/>
    </row>
    <row r="15730" spans="6:6">
      <c r="F15730" s="33"/>
    </row>
    <row r="15731" spans="6:6">
      <c r="F15731" s="33"/>
    </row>
    <row r="15732" spans="6:6">
      <c r="F15732" s="33"/>
    </row>
    <row r="15733" spans="6:6">
      <c r="F15733" s="33"/>
    </row>
    <row r="15734" spans="6:6">
      <c r="F15734" s="33"/>
    </row>
    <row r="15735" spans="6:6">
      <c r="F15735" s="33"/>
    </row>
    <row r="15736" spans="6:6">
      <c r="F15736" s="33"/>
    </row>
    <row r="15737" spans="6:6">
      <c r="F15737" s="33"/>
    </row>
    <row r="15738" spans="6:6">
      <c r="F15738" s="33"/>
    </row>
    <row r="15739" spans="6:6">
      <c r="F15739" s="33"/>
    </row>
    <row r="15740" spans="6:6">
      <c r="F15740" s="33"/>
    </row>
    <row r="15741" spans="6:6">
      <c r="F15741" s="33"/>
    </row>
    <row r="15742" spans="6:6">
      <c r="F15742" s="33"/>
    </row>
    <row r="15743" spans="6:6">
      <c r="F15743" s="33"/>
    </row>
    <row r="15744" spans="6:6">
      <c r="F15744" s="33"/>
    </row>
    <row r="15745" spans="6:6">
      <c r="F15745" s="33"/>
    </row>
    <row r="15746" spans="6:6">
      <c r="F15746" s="33"/>
    </row>
    <row r="15747" spans="6:6">
      <c r="F15747" s="33"/>
    </row>
    <row r="15748" spans="6:6">
      <c r="F15748" s="33"/>
    </row>
    <row r="15749" spans="6:6">
      <c r="F15749" s="33"/>
    </row>
    <row r="15750" spans="6:6">
      <c r="F15750" s="33"/>
    </row>
    <row r="15751" spans="6:6">
      <c r="F15751" s="33"/>
    </row>
    <row r="15752" spans="6:6">
      <c r="F15752" s="33"/>
    </row>
    <row r="15753" spans="6:6">
      <c r="F15753" s="33"/>
    </row>
    <row r="15754" spans="6:6">
      <c r="F15754" s="33"/>
    </row>
    <row r="15755" spans="6:6">
      <c r="F15755" s="33"/>
    </row>
    <row r="15756" spans="6:6">
      <c r="F15756" s="33"/>
    </row>
    <row r="15757" spans="6:6">
      <c r="F15757" s="33"/>
    </row>
    <row r="15758" spans="6:6">
      <c r="F15758" s="33"/>
    </row>
    <row r="15759" spans="6:6">
      <c r="F15759" s="33"/>
    </row>
    <row r="15760" spans="6:6">
      <c r="F15760" s="33"/>
    </row>
    <row r="15761" spans="6:6">
      <c r="F15761" s="33"/>
    </row>
    <row r="15762" spans="6:6">
      <c r="F15762" s="33"/>
    </row>
    <row r="15763" spans="6:6">
      <c r="F15763" s="33"/>
    </row>
    <row r="15764" spans="6:6">
      <c r="F15764" s="33"/>
    </row>
    <row r="15765" spans="6:6">
      <c r="F15765" s="33"/>
    </row>
    <row r="15766" spans="6:6">
      <c r="F15766" s="33"/>
    </row>
    <row r="15767" spans="6:6">
      <c r="F15767" s="33"/>
    </row>
    <row r="15768" spans="6:6">
      <c r="F15768" s="33"/>
    </row>
    <row r="15769" spans="6:6">
      <c r="F15769" s="33"/>
    </row>
    <row r="15770" spans="6:6">
      <c r="F15770" s="33"/>
    </row>
    <row r="15771" spans="6:6">
      <c r="F15771" s="33"/>
    </row>
    <row r="15772" spans="6:6">
      <c r="F15772" s="33"/>
    </row>
    <row r="15773" spans="6:6">
      <c r="F15773" s="33"/>
    </row>
    <row r="15774" spans="6:6">
      <c r="F15774" s="33"/>
    </row>
    <row r="15775" spans="6:6">
      <c r="F15775" s="33"/>
    </row>
    <row r="15776" spans="6:6">
      <c r="F15776" s="33"/>
    </row>
    <row r="15777" spans="6:6">
      <c r="F15777" s="33"/>
    </row>
    <row r="15778" spans="6:6">
      <c r="F15778" s="33"/>
    </row>
    <row r="15779" spans="6:6">
      <c r="F15779" s="33"/>
    </row>
    <row r="15780" spans="6:6">
      <c r="F15780" s="33"/>
    </row>
    <row r="15781" spans="6:6">
      <c r="F15781" s="33"/>
    </row>
    <row r="15782" spans="6:6">
      <c r="F15782" s="33"/>
    </row>
    <row r="15783" spans="6:6">
      <c r="F15783" s="33"/>
    </row>
    <row r="15784" spans="6:6">
      <c r="F15784" s="33"/>
    </row>
    <row r="15785" spans="6:6">
      <c r="F15785" s="33"/>
    </row>
    <row r="15786" spans="6:6">
      <c r="F15786" s="33"/>
    </row>
    <row r="15787" spans="6:6">
      <c r="F15787" s="33"/>
    </row>
    <row r="15788" spans="6:6">
      <c r="F15788" s="33"/>
    </row>
    <row r="15789" spans="6:6">
      <c r="F15789" s="33"/>
    </row>
    <row r="15790" spans="6:6">
      <c r="F15790" s="33"/>
    </row>
    <row r="15791" spans="6:6">
      <c r="F15791" s="33"/>
    </row>
    <row r="15792" spans="6:6">
      <c r="F15792" s="33"/>
    </row>
    <row r="15793" spans="6:6">
      <c r="F15793" s="33"/>
    </row>
    <row r="15794" spans="6:6">
      <c r="F15794" s="33"/>
    </row>
    <row r="15795" spans="6:6">
      <c r="F15795" s="33"/>
    </row>
    <row r="15796" spans="6:6">
      <c r="F15796" s="33"/>
    </row>
    <row r="15797" spans="6:6">
      <c r="F15797" s="33"/>
    </row>
    <row r="15798" spans="6:6">
      <c r="F15798" s="33"/>
    </row>
    <row r="15799" spans="6:6">
      <c r="F15799" s="33"/>
    </row>
    <row r="15800" spans="6:6">
      <c r="F15800" s="33"/>
    </row>
    <row r="15801" spans="6:6">
      <c r="F15801" s="33"/>
    </row>
    <row r="15802" spans="6:6">
      <c r="F15802" s="33"/>
    </row>
    <row r="15803" spans="6:6">
      <c r="F15803" s="33"/>
    </row>
    <row r="15804" spans="6:6">
      <c r="F15804" s="33"/>
    </row>
    <row r="15805" spans="6:6">
      <c r="F15805" s="33"/>
    </row>
    <row r="15806" spans="6:6">
      <c r="F15806" s="33"/>
    </row>
    <row r="15807" spans="6:6">
      <c r="F15807" s="33"/>
    </row>
    <row r="15808" spans="6:6">
      <c r="F15808" s="33"/>
    </row>
    <row r="15809" spans="6:6">
      <c r="F15809" s="33"/>
    </row>
    <row r="15810" spans="6:6">
      <c r="F15810" s="33"/>
    </row>
    <row r="15811" spans="6:6">
      <c r="F15811" s="33"/>
    </row>
    <row r="15812" spans="6:6">
      <c r="F15812" s="33"/>
    </row>
    <row r="15813" spans="6:6">
      <c r="F15813" s="33"/>
    </row>
    <row r="15814" spans="6:6">
      <c r="F15814" s="33"/>
    </row>
    <row r="15815" spans="6:6">
      <c r="F15815" s="33"/>
    </row>
    <row r="15816" spans="6:6">
      <c r="F15816" s="33"/>
    </row>
    <row r="15817" spans="6:6">
      <c r="F15817" s="33"/>
    </row>
    <row r="15818" spans="6:6">
      <c r="F15818" s="33"/>
    </row>
    <row r="15819" spans="6:6">
      <c r="F15819" s="33"/>
    </row>
    <row r="15820" spans="6:6">
      <c r="F15820" s="33"/>
    </row>
    <row r="15821" spans="6:6">
      <c r="F15821" s="33"/>
    </row>
    <row r="15822" spans="6:6">
      <c r="F15822" s="33"/>
    </row>
    <row r="15823" spans="6:6">
      <c r="F15823" s="33"/>
    </row>
    <row r="15824" spans="6:6">
      <c r="F15824" s="33"/>
    </row>
    <row r="15825" spans="6:6">
      <c r="F15825" s="33"/>
    </row>
    <row r="15826" spans="6:6">
      <c r="F15826" s="33"/>
    </row>
    <row r="15827" spans="6:6">
      <c r="F15827" s="33"/>
    </row>
    <row r="15828" spans="6:6">
      <c r="F15828" s="33"/>
    </row>
    <row r="15829" spans="6:6">
      <c r="F15829" s="33"/>
    </row>
    <row r="15830" spans="6:6">
      <c r="F15830" s="33"/>
    </row>
    <row r="15831" spans="6:6">
      <c r="F15831" s="33"/>
    </row>
    <row r="15832" spans="6:6">
      <c r="F15832" s="33"/>
    </row>
    <row r="15833" spans="6:6">
      <c r="F15833" s="33"/>
    </row>
    <row r="15834" spans="6:6">
      <c r="F15834" s="33"/>
    </row>
    <row r="15835" spans="6:6">
      <c r="F15835" s="33"/>
    </row>
    <row r="15836" spans="6:6">
      <c r="F15836" s="33"/>
    </row>
    <row r="15837" spans="6:6">
      <c r="F15837" s="33"/>
    </row>
    <row r="15838" spans="6:6">
      <c r="F15838" s="33"/>
    </row>
    <row r="15839" spans="6:6">
      <c r="F15839" s="33"/>
    </row>
    <row r="15840" spans="6:6">
      <c r="F15840" s="33"/>
    </row>
    <row r="15841" spans="6:6">
      <c r="F15841" s="33"/>
    </row>
    <row r="15842" spans="6:6">
      <c r="F15842" s="33"/>
    </row>
    <row r="15843" spans="6:6">
      <c r="F15843" s="33"/>
    </row>
    <row r="15844" spans="6:6">
      <c r="F15844" s="33"/>
    </row>
    <row r="15845" spans="6:6">
      <c r="F15845" s="33"/>
    </row>
    <row r="15846" spans="6:6">
      <c r="F15846" s="33"/>
    </row>
    <row r="15847" spans="6:6">
      <c r="F15847" s="33"/>
    </row>
    <row r="15848" spans="6:6">
      <c r="F15848" s="33"/>
    </row>
    <row r="15849" spans="6:6">
      <c r="F15849" s="33"/>
    </row>
    <row r="15850" spans="6:6">
      <c r="F15850" s="33"/>
    </row>
    <row r="15851" spans="6:6">
      <c r="F15851" s="33"/>
    </row>
    <row r="15852" spans="6:6">
      <c r="F15852" s="33"/>
    </row>
    <row r="15853" spans="6:6">
      <c r="F15853" s="33"/>
    </row>
    <row r="15854" spans="6:6">
      <c r="F15854" s="33"/>
    </row>
    <row r="15855" spans="6:6">
      <c r="F15855" s="33"/>
    </row>
    <row r="15856" spans="6:6">
      <c r="F15856" s="33"/>
    </row>
    <row r="15857" spans="6:6">
      <c r="F15857" s="33"/>
    </row>
    <row r="15858" spans="6:6">
      <c r="F15858" s="33"/>
    </row>
    <row r="15859" spans="6:6">
      <c r="F15859" s="33"/>
    </row>
    <row r="15860" spans="6:6">
      <c r="F15860" s="33"/>
    </row>
    <row r="15861" spans="6:6">
      <c r="F15861" s="33"/>
    </row>
    <row r="15862" spans="6:6">
      <c r="F15862" s="33"/>
    </row>
    <row r="15863" spans="6:6">
      <c r="F15863" s="33"/>
    </row>
    <row r="15864" spans="6:6">
      <c r="F15864" s="33"/>
    </row>
    <row r="15865" spans="6:6">
      <c r="F15865" s="33"/>
    </row>
    <row r="15866" spans="6:6">
      <c r="F15866" s="33"/>
    </row>
    <row r="15867" spans="6:6">
      <c r="F15867" s="33"/>
    </row>
    <row r="15868" spans="6:6">
      <c r="F15868" s="33"/>
    </row>
    <row r="15869" spans="6:6">
      <c r="F15869" s="33"/>
    </row>
    <row r="15870" spans="6:6">
      <c r="F15870" s="33"/>
    </row>
    <row r="15871" spans="6:6">
      <c r="F15871" s="33"/>
    </row>
    <row r="15872" spans="6:6">
      <c r="F15872" s="33"/>
    </row>
    <row r="15873" spans="6:6">
      <c r="F15873" s="33"/>
    </row>
    <row r="15874" spans="6:6">
      <c r="F15874" s="33"/>
    </row>
    <row r="15875" spans="6:6">
      <c r="F15875" s="33"/>
    </row>
    <row r="15876" spans="6:6">
      <c r="F15876" s="33"/>
    </row>
    <row r="15877" spans="6:6">
      <c r="F15877" s="33"/>
    </row>
    <row r="15878" spans="6:6">
      <c r="F15878" s="33"/>
    </row>
    <row r="15879" spans="6:6">
      <c r="F15879" s="33"/>
    </row>
    <row r="15880" spans="6:6">
      <c r="F15880" s="33"/>
    </row>
    <row r="15881" spans="6:6">
      <c r="F15881" s="33"/>
    </row>
    <row r="15882" spans="6:6">
      <c r="F15882" s="33"/>
    </row>
    <row r="15883" spans="6:6">
      <c r="F15883" s="33"/>
    </row>
    <row r="15884" spans="6:6">
      <c r="F15884" s="33"/>
    </row>
    <row r="15885" spans="6:6">
      <c r="F15885" s="33"/>
    </row>
    <row r="15886" spans="6:6">
      <c r="F15886" s="33"/>
    </row>
    <row r="15887" spans="6:6">
      <c r="F15887" s="33"/>
    </row>
    <row r="15888" spans="6:6">
      <c r="F15888" s="33"/>
    </row>
    <row r="15889" spans="6:6">
      <c r="F15889" s="33"/>
    </row>
    <row r="15890" spans="6:6">
      <c r="F15890" s="33"/>
    </row>
    <row r="15891" spans="6:6">
      <c r="F15891" s="33"/>
    </row>
    <row r="15892" spans="6:6">
      <c r="F15892" s="33"/>
    </row>
    <row r="15893" spans="6:6">
      <c r="F15893" s="33"/>
    </row>
    <row r="15894" spans="6:6">
      <c r="F15894" s="33"/>
    </row>
    <row r="15895" spans="6:6">
      <c r="F15895" s="33"/>
    </row>
    <row r="15896" spans="6:6">
      <c r="F15896" s="33"/>
    </row>
    <row r="15897" spans="6:6">
      <c r="F15897" s="33"/>
    </row>
    <row r="15898" spans="6:6">
      <c r="F15898" s="33"/>
    </row>
    <row r="15899" spans="6:6">
      <c r="F15899" s="33"/>
    </row>
    <row r="15900" spans="6:6">
      <c r="F15900" s="33"/>
    </row>
    <row r="15901" spans="6:6">
      <c r="F15901" s="33"/>
    </row>
    <row r="15902" spans="6:6">
      <c r="F15902" s="33"/>
    </row>
    <row r="15903" spans="6:6">
      <c r="F15903" s="33"/>
    </row>
    <row r="15904" spans="6:6">
      <c r="F15904" s="33"/>
    </row>
    <row r="15905" spans="6:6">
      <c r="F15905" s="33"/>
    </row>
    <row r="15906" spans="6:6">
      <c r="F15906" s="33"/>
    </row>
    <row r="15907" spans="6:6">
      <c r="F15907" s="33"/>
    </row>
    <row r="15908" spans="6:6">
      <c r="F15908" s="33"/>
    </row>
    <row r="15909" spans="6:6">
      <c r="F15909" s="33"/>
    </row>
    <row r="15910" spans="6:6">
      <c r="F15910" s="33"/>
    </row>
    <row r="15911" spans="6:6">
      <c r="F15911" s="33"/>
    </row>
    <row r="15912" spans="6:6">
      <c r="F15912" s="33"/>
    </row>
    <row r="15913" spans="6:6">
      <c r="F15913" s="33"/>
    </row>
    <row r="15914" spans="6:6">
      <c r="F15914" s="33"/>
    </row>
    <row r="15915" spans="6:6">
      <c r="F15915" s="33"/>
    </row>
    <row r="15916" spans="6:6">
      <c r="F15916" s="33"/>
    </row>
    <row r="15917" spans="6:6">
      <c r="F15917" s="33"/>
    </row>
    <row r="15918" spans="6:6">
      <c r="F15918" s="33"/>
    </row>
    <row r="15919" spans="6:6">
      <c r="F15919" s="33"/>
    </row>
    <row r="15920" spans="6:6">
      <c r="F15920" s="33"/>
    </row>
    <row r="15921" spans="6:6">
      <c r="F15921" s="33"/>
    </row>
    <row r="15922" spans="6:6">
      <c r="F15922" s="33"/>
    </row>
    <row r="15923" spans="6:6">
      <c r="F15923" s="33"/>
    </row>
    <row r="15924" spans="6:6">
      <c r="F15924" s="33"/>
    </row>
    <row r="15925" spans="6:6">
      <c r="F15925" s="33"/>
    </row>
    <row r="15926" spans="6:6">
      <c r="F15926" s="33"/>
    </row>
    <row r="15927" spans="6:6">
      <c r="F15927" s="33"/>
    </row>
    <row r="15928" spans="6:6">
      <c r="F15928" s="33"/>
    </row>
    <row r="15929" spans="6:6">
      <c r="F15929" s="33"/>
    </row>
    <row r="15930" spans="6:6">
      <c r="F15930" s="33"/>
    </row>
    <row r="15931" spans="6:6">
      <c r="F15931" s="33"/>
    </row>
    <row r="15932" spans="6:6">
      <c r="F15932" s="33"/>
    </row>
    <row r="15933" spans="6:6">
      <c r="F15933" s="33"/>
    </row>
    <row r="15934" spans="6:6">
      <c r="F15934" s="33"/>
    </row>
    <row r="15935" spans="6:6">
      <c r="F15935" s="33"/>
    </row>
    <row r="15936" spans="6:6">
      <c r="F15936" s="33"/>
    </row>
    <row r="15937" spans="6:6">
      <c r="F15937" s="33"/>
    </row>
    <row r="15938" spans="6:6">
      <c r="F15938" s="33"/>
    </row>
    <row r="15939" spans="6:6">
      <c r="F15939" s="33"/>
    </row>
    <row r="15940" spans="6:6">
      <c r="F15940" s="33"/>
    </row>
    <row r="15941" spans="6:6">
      <c r="F15941" s="33"/>
    </row>
    <row r="15942" spans="6:6">
      <c r="F15942" s="33"/>
    </row>
    <row r="15943" spans="6:6">
      <c r="F15943" s="33"/>
    </row>
    <row r="15944" spans="6:6">
      <c r="F15944" s="33"/>
    </row>
    <row r="15945" spans="6:6">
      <c r="F15945" s="33"/>
    </row>
    <row r="15946" spans="6:6">
      <c r="F15946" s="33"/>
    </row>
    <row r="15947" spans="6:6">
      <c r="F15947" s="33"/>
    </row>
    <row r="15948" spans="6:6">
      <c r="F15948" s="33"/>
    </row>
    <row r="15949" spans="6:6">
      <c r="F15949" s="33"/>
    </row>
    <row r="15950" spans="6:6">
      <c r="F15950" s="33"/>
    </row>
    <row r="15951" spans="6:6">
      <c r="F15951" s="33"/>
    </row>
    <row r="15952" spans="6:6">
      <c r="F15952" s="33"/>
    </row>
    <row r="15953" spans="6:6">
      <c r="F15953" s="33"/>
    </row>
    <row r="15954" spans="6:6">
      <c r="F15954" s="33"/>
    </row>
    <row r="15955" spans="6:6">
      <c r="F15955" s="33"/>
    </row>
    <row r="15956" spans="6:6">
      <c r="F15956" s="33"/>
    </row>
    <row r="15957" spans="6:6">
      <c r="F15957" s="33"/>
    </row>
    <row r="15958" spans="6:6">
      <c r="F15958" s="33"/>
    </row>
    <row r="15959" spans="6:6">
      <c r="F15959" s="33"/>
    </row>
    <row r="15960" spans="6:6">
      <c r="F15960" s="33"/>
    </row>
    <row r="15961" spans="6:6">
      <c r="F15961" s="33"/>
    </row>
    <row r="15962" spans="6:6">
      <c r="F15962" s="33"/>
    </row>
    <row r="15963" spans="6:6">
      <c r="F15963" s="33"/>
    </row>
    <row r="15964" spans="6:6">
      <c r="F15964" s="33"/>
    </row>
    <row r="15965" spans="6:6">
      <c r="F15965" s="33"/>
    </row>
    <row r="15966" spans="6:6">
      <c r="F15966" s="33"/>
    </row>
    <row r="15967" spans="6:6">
      <c r="F15967" s="33"/>
    </row>
    <row r="15968" spans="6:6">
      <c r="F15968" s="33"/>
    </row>
    <row r="15969" spans="6:6">
      <c r="F15969" s="33"/>
    </row>
    <row r="15970" spans="6:6">
      <c r="F15970" s="33"/>
    </row>
    <row r="15971" spans="6:6">
      <c r="F15971" s="33"/>
    </row>
    <row r="15972" spans="6:6">
      <c r="F15972" s="33"/>
    </row>
    <row r="15973" spans="6:6">
      <c r="F15973" s="33"/>
    </row>
    <row r="15974" spans="6:6">
      <c r="F15974" s="33"/>
    </row>
    <row r="15975" spans="6:6">
      <c r="F15975" s="33"/>
    </row>
    <row r="15976" spans="6:6">
      <c r="F15976" s="33"/>
    </row>
    <row r="15977" spans="6:6">
      <c r="F15977" s="33"/>
    </row>
    <row r="15978" spans="6:6">
      <c r="F15978" s="33"/>
    </row>
    <row r="15979" spans="6:6">
      <c r="F15979" s="33"/>
    </row>
    <row r="15980" spans="6:6">
      <c r="F15980" s="33"/>
    </row>
    <row r="15981" spans="6:6">
      <c r="F15981" s="33"/>
    </row>
    <row r="15982" spans="6:6">
      <c r="F15982" s="33"/>
    </row>
    <row r="15983" spans="6:6">
      <c r="F15983" s="33"/>
    </row>
    <row r="15984" spans="6:6">
      <c r="F15984" s="33"/>
    </row>
    <row r="15985" spans="6:6">
      <c r="F15985" s="33"/>
    </row>
    <row r="15986" spans="6:6">
      <c r="F15986" s="33"/>
    </row>
    <row r="15987" spans="6:6">
      <c r="F15987" s="33"/>
    </row>
    <row r="15988" spans="6:6">
      <c r="F15988" s="33"/>
    </row>
    <row r="15989" spans="6:6">
      <c r="F15989" s="33"/>
    </row>
    <row r="15990" spans="6:6">
      <c r="F15990" s="33"/>
    </row>
    <row r="15991" spans="6:6">
      <c r="F15991" s="33"/>
    </row>
    <row r="15992" spans="6:6">
      <c r="F15992" s="33"/>
    </row>
    <row r="15993" spans="6:6">
      <c r="F15993" s="33"/>
    </row>
    <row r="15994" spans="6:6">
      <c r="F15994" s="33"/>
    </row>
    <row r="15995" spans="6:6">
      <c r="F15995" s="33"/>
    </row>
    <row r="15996" spans="6:6">
      <c r="F15996" s="33"/>
    </row>
    <row r="15997" spans="6:6">
      <c r="F15997" s="33"/>
    </row>
    <row r="15998" spans="6:6">
      <c r="F15998" s="33"/>
    </row>
    <row r="15999" spans="6:6">
      <c r="F15999" s="33"/>
    </row>
    <row r="16000" spans="6:6">
      <c r="F16000" s="33"/>
    </row>
    <row r="16001" spans="6:6">
      <c r="F16001" s="33"/>
    </row>
    <row r="16002" spans="6:6">
      <c r="F16002" s="33"/>
    </row>
    <row r="16003" spans="6:6">
      <c r="F16003" s="33"/>
    </row>
    <row r="16004" spans="6:6">
      <c r="F16004" s="33"/>
    </row>
    <row r="16005" spans="6:6">
      <c r="F16005" s="33"/>
    </row>
    <row r="16006" spans="6:6">
      <c r="F16006" s="33"/>
    </row>
    <row r="16007" spans="6:6">
      <c r="F16007" s="33"/>
    </row>
    <row r="16008" spans="6:6">
      <c r="F16008" s="33"/>
    </row>
    <row r="16009" spans="6:6">
      <c r="F16009" s="33"/>
    </row>
    <row r="16010" spans="6:6">
      <c r="F16010" s="33"/>
    </row>
    <row r="16011" spans="6:6">
      <c r="F16011" s="33"/>
    </row>
    <row r="16012" spans="6:6">
      <c r="F16012" s="33"/>
    </row>
    <row r="16013" spans="6:6">
      <c r="F16013" s="33"/>
    </row>
    <row r="16014" spans="6:6">
      <c r="F16014" s="33"/>
    </row>
    <row r="16015" spans="6:6">
      <c r="F16015" s="33"/>
    </row>
    <row r="16016" spans="6:6">
      <c r="F16016" s="33"/>
    </row>
    <row r="16017" spans="6:6">
      <c r="F16017" s="33"/>
    </row>
    <row r="16018" spans="6:6">
      <c r="F16018" s="33"/>
    </row>
    <row r="16019" spans="6:6">
      <c r="F16019" s="33"/>
    </row>
    <row r="16020" spans="6:6">
      <c r="F16020" s="33"/>
    </row>
    <row r="16021" spans="6:6">
      <c r="F16021" s="33"/>
    </row>
    <row r="16022" spans="6:6">
      <c r="F16022" s="33"/>
    </row>
    <row r="16023" spans="6:6">
      <c r="F16023" s="33"/>
    </row>
    <row r="16024" spans="6:6">
      <c r="F16024" s="33"/>
    </row>
    <row r="16025" spans="6:6">
      <c r="F16025" s="33"/>
    </row>
    <row r="16026" spans="6:6">
      <c r="F16026" s="33"/>
    </row>
    <row r="16027" spans="6:6">
      <c r="F16027" s="33"/>
    </row>
    <row r="16028" spans="6:6">
      <c r="F16028" s="33"/>
    </row>
    <row r="16029" spans="6:6">
      <c r="F16029" s="33"/>
    </row>
    <row r="16030" spans="6:6">
      <c r="F16030" s="33"/>
    </row>
    <row r="16031" spans="6:6">
      <c r="F16031" s="33"/>
    </row>
    <row r="16032" spans="6:6">
      <c r="F16032" s="33"/>
    </row>
    <row r="16033" spans="6:6">
      <c r="F16033" s="33"/>
    </row>
    <row r="16034" spans="6:6">
      <c r="F16034" s="33"/>
    </row>
    <row r="16035" spans="6:6">
      <c r="F16035" s="33"/>
    </row>
    <row r="16036" spans="6:6">
      <c r="F16036" s="33"/>
    </row>
    <row r="16037" spans="6:6">
      <c r="F16037" s="33"/>
    </row>
    <row r="16038" spans="6:6">
      <c r="F16038" s="33"/>
    </row>
    <row r="16039" spans="6:6">
      <c r="F16039" s="33"/>
    </row>
    <row r="16040" spans="6:6">
      <c r="F16040" s="33"/>
    </row>
    <row r="16041" spans="6:6">
      <c r="F16041" s="33"/>
    </row>
    <row r="16042" spans="6:6">
      <c r="F16042" s="33"/>
    </row>
    <row r="16043" spans="6:6">
      <c r="F16043" s="33"/>
    </row>
    <row r="16044" spans="6:6">
      <c r="F16044" s="33"/>
    </row>
    <row r="16045" spans="6:6">
      <c r="F16045" s="33"/>
    </row>
    <row r="16046" spans="6:6">
      <c r="F16046" s="33"/>
    </row>
    <row r="16047" spans="6:6">
      <c r="F16047" s="33"/>
    </row>
    <row r="16048" spans="6:6">
      <c r="F16048" s="33"/>
    </row>
    <row r="16049" spans="6:6">
      <c r="F16049" s="33"/>
    </row>
    <row r="16050" spans="6:6">
      <c r="F16050" s="33"/>
    </row>
    <row r="16051" spans="6:6">
      <c r="F16051" s="33"/>
    </row>
    <row r="16052" spans="6:6">
      <c r="F16052" s="33"/>
    </row>
    <row r="16053" spans="6:6">
      <c r="F16053" s="33"/>
    </row>
    <row r="16054" spans="6:6">
      <c r="F16054" s="33"/>
    </row>
    <row r="16055" spans="6:6">
      <c r="F16055" s="33"/>
    </row>
    <row r="16056" spans="6:6">
      <c r="F16056" s="33"/>
    </row>
    <row r="16057" spans="6:6">
      <c r="F16057" s="33"/>
    </row>
    <row r="16058" spans="6:6">
      <c r="F16058" s="33"/>
    </row>
    <row r="16059" spans="6:6">
      <c r="F16059" s="33"/>
    </row>
    <row r="16060" spans="6:6">
      <c r="F16060" s="33"/>
    </row>
    <row r="16061" spans="6:6">
      <c r="F16061" s="33"/>
    </row>
    <row r="16062" spans="6:6">
      <c r="F16062" s="33"/>
    </row>
    <row r="16063" spans="6:6">
      <c r="F16063" s="33"/>
    </row>
    <row r="16064" spans="6:6">
      <c r="F16064" s="33"/>
    </row>
    <row r="16065" spans="6:6">
      <c r="F16065" s="33"/>
    </row>
    <row r="16066" spans="6:6">
      <c r="F16066" s="33"/>
    </row>
    <row r="16067" spans="6:6">
      <c r="F16067" s="33"/>
    </row>
    <row r="16068" spans="6:6">
      <c r="F16068" s="33"/>
    </row>
    <row r="16069" spans="6:6">
      <c r="F16069" s="33"/>
    </row>
    <row r="16070" spans="6:6">
      <c r="F16070" s="33"/>
    </row>
    <row r="16071" spans="6:6">
      <c r="F16071" s="33"/>
    </row>
    <row r="16072" spans="6:6">
      <c r="F16072" s="33"/>
    </row>
    <row r="16073" spans="6:6">
      <c r="F16073" s="33"/>
    </row>
    <row r="16074" spans="6:6">
      <c r="F16074" s="33"/>
    </row>
    <row r="16075" spans="6:6">
      <c r="F16075" s="33"/>
    </row>
    <row r="16076" spans="6:6">
      <c r="F16076" s="33"/>
    </row>
    <row r="16077" spans="6:6">
      <c r="F16077" s="33"/>
    </row>
    <row r="16078" spans="6:6">
      <c r="F16078" s="33"/>
    </row>
    <row r="16079" spans="6:6">
      <c r="F16079" s="33"/>
    </row>
    <row r="16080" spans="6:6">
      <c r="F16080" s="33"/>
    </row>
    <row r="16081" spans="6:6">
      <c r="F16081" s="33"/>
    </row>
    <row r="16082" spans="6:6">
      <c r="F16082" s="33"/>
    </row>
    <row r="16083" spans="6:6">
      <c r="F16083" s="33"/>
    </row>
    <row r="16084" spans="6:6">
      <c r="F16084" s="33"/>
    </row>
    <row r="16085" spans="6:6">
      <c r="F16085" s="33"/>
    </row>
    <row r="16086" spans="6:6">
      <c r="F16086" s="33"/>
    </row>
    <row r="16087" spans="6:6">
      <c r="F16087" s="33"/>
    </row>
    <row r="16088" spans="6:6">
      <c r="F16088" s="33"/>
    </row>
    <row r="16089" spans="6:6">
      <c r="F16089" s="33"/>
    </row>
    <row r="16090" spans="6:6">
      <c r="F16090" s="33"/>
    </row>
    <row r="16091" spans="6:6">
      <c r="F16091" s="33"/>
    </row>
    <row r="16092" spans="6:6">
      <c r="F16092" s="33"/>
    </row>
    <row r="16093" spans="6:6">
      <c r="F16093" s="33"/>
    </row>
    <row r="16094" spans="6:6">
      <c r="F16094" s="33"/>
    </row>
    <row r="16095" spans="6:6">
      <c r="F16095" s="33"/>
    </row>
    <row r="16096" spans="6:6">
      <c r="F16096" s="33"/>
    </row>
    <row r="16097" spans="6:6">
      <c r="F16097" s="33"/>
    </row>
    <row r="16098" spans="6:6">
      <c r="F16098" s="33"/>
    </row>
    <row r="16099" spans="6:6">
      <c r="F16099" s="33"/>
    </row>
    <row r="16100" spans="6:6">
      <c r="F16100" s="33"/>
    </row>
    <row r="16101" spans="6:6">
      <c r="F16101" s="33"/>
    </row>
    <row r="16102" spans="6:6">
      <c r="F16102" s="33"/>
    </row>
    <row r="16103" spans="6:6">
      <c r="F16103" s="33"/>
    </row>
    <row r="16104" spans="6:6">
      <c r="F16104" s="33"/>
    </row>
    <row r="16105" spans="6:6">
      <c r="F16105" s="33"/>
    </row>
    <row r="16106" spans="6:6">
      <c r="F16106" s="33"/>
    </row>
    <row r="16107" spans="6:6">
      <c r="F16107" s="33"/>
    </row>
    <row r="16108" spans="6:6">
      <c r="F16108" s="33"/>
    </row>
    <row r="16109" spans="6:6">
      <c r="F16109" s="33"/>
    </row>
    <row r="16110" spans="6:6">
      <c r="F16110" s="33"/>
    </row>
    <row r="16111" spans="6:6">
      <c r="F16111" s="33"/>
    </row>
    <row r="16112" spans="6:6">
      <c r="F16112" s="33"/>
    </row>
    <row r="16113" spans="6:6">
      <c r="F16113" s="33"/>
    </row>
    <row r="16114" spans="6:6">
      <c r="F16114" s="33"/>
    </row>
    <row r="16115" spans="6:6">
      <c r="F16115" s="33"/>
    </row>
    <row r="16116" spans="6:6">
      <c r="F16116" s="33"/>
    </row>
    <row r="16117" spans="6:6">
      <c r="F16117" s="33"/>
    </row>
    <row r="16118" spans="6:6">
      <c r="F16118" s="33"/>
    </row>
    <row r="16119" spans="6:6">
      <c r="F16119" s="33"/>
    </row>
    <row r="16120" spans="6:6">
      <c r="F16120" s="33"/>
    </row>
    <row r="16121" spans="6:6">
      <c r="F16121" s="33"/>
    </row>
    <row r="16122" spans="6:6">
      <c r="F16122" s="33"/>
    </row>
    <row r="16123" spans="6:6">
      <c r="F16123" s="33"/>
    </row>
    <row r="16124" spans="6:6">
      <c r="F16124" s="33"/>
    </row>
    <row r="16125" spans="6:6">
      <c r="F16125" s="33"/>
    </row>
    <row r="16126" spans="6:6">
      <c r="F16126" s="33"/>
    </row>
    <row r="16127" spans="6:6">
      <c r="F16127" s="33"/>
    </row>
    <row r="16128" spans="6:6">
      <c r="F16128" s="33"/>
    </row>
    <row r="16129" spans="6:6">
      <c r="F16129" s="33"/>
    </row>
    <row r="16130" spans="6:6">
      <c r="F16130" s="33"/>
    </row>
    <row r="16131" spans="6:6">
      <c r="F16131" s="33"/>
    </row>
    <row r="16132" spans="6:6">
      <c r="F16132" s="33"/>
    </row>
    <row r="16133" spans="6:6">
      <c r="F16133" s="33"/>
    </row>
    <row r="16134" spans="6:6">
      <c r="F16134" s="33"/>
    </row>
    <row r="16135" spans="6:6">
      <c r="F16135" s="33"/>
    </row>
    <row r="16136" spans="6:6">
      <c r="F16136" s="33"/>
    </row>
    <row r="16137" spans="6:6">
      <c r="F16137" s="33"/>
    </row>
    <row r="16138" spans="6:6">
      <c r="F16138" s="33"/>
    </row>
    <row r="16139" spans="6:6">
      <c r="F16139" s="33"/>
    </row>
    <row r="16140" spans="6:6">
      <c r="F16140" s="33"/>
    </row>
    <row r="16141" spans="6:6">
      <c r="F16141" s="33"/>
    </row>
    <row r="16142" spans="6:6">
      <c r="F16142" s="33"/>
    </row>
    <row r="16143" spans="6:6">
      <c r="F16143" s="33"/>
    </row>
    <row r="16144" spans="6:6">
      <c r="F16144" s="33"/>
    </row>
    <row r="16145" spans="6:6">
      <c r="F16145" s="33"/>
    </row>
    <row r="16146" spans="6:6">
      <c r="F16146" s="33"/>
    </row>
    <row r="16147" spans="6:6">
      <c r="F16147" s="33"/>
    </row>
    <row r="16148" spans="6:6">
      <c r="F16148" s="33"/>
    </row>
    <row r="16149" spans="6:6">
      <c r="F16149" s="33"/>
    </row>
    <row r="16150" spans="6:6">
      <c r="F16150" s="33"/>
    </row>
    <row r="16151" spans="6:6">
      <c r="F16151" s="33"/>
    </row>
    <row r="16152" spans="6:6">
      <c r="F16152" s="33"/>
    </row>
    <row r="16153" spans="6:6">
      <c r="F16153" s="33"/>
    </row>
    <row r="16154" spans="6:6">
      <c r="F16154" s="33"/>
    </row>
    <row r="16155" spans="6:6">
      <c r="F16155" s="33"/>
    </row>
    <row r="16156" spans="6:6">
      <c r="F16156" s="33"/>
    </row>
    <row r="16157" spans="6:6">
      <c r="F16157" s="33"/>
    </row>
    <row r="16158" spans="6:6">
      <c r="F16158" s="33"/>
    </row>
    <row r="16159" spans="6:6">
      <c r="F16159" s="33"/>
    </row>
    <row r="16160" spans="6:6">
      <c r="F16160" s="33"/>
    </row>
    <row r="16161" spans="6:6">
      <c r="F16161" s="33"/>
    </row>
    <row r="16162" spans="6:6">
      <c r="F16162" s="33"/>
    </row>
    <row r="16163" spans="6:6">
      <c r="F16163" s="33"/>
    </row>
    <row r="16164" spans="6:6">
      <c r="F16164" s="33"/>
    </row>
    <row r="16165" spans="6:6">
      <c r="F16165" s="33"/>
    </row>
    <row r="16166" spans="6:6">
      <c r="F16166" s="33"/>
    </row>
    <row r="16167" spans="6:6">
      <c r="F16167" s="33"/>
    </row>
    <row r="16168" spans="6:6">
      <c r="F16168" s="33"/>
    </row>
    <row r="16169" spans="6:6">
      <c r="F16169" s="33"/>
    </row>
    <row r="16170" spans="6:6">
      <c r="F16170" s="33"/>
    </row>
    <row r="16171" spans="6:6">
      <c r="F16171" s="33"/>
    </row>
    <row r="16172" spans="6:6">
      <c r="F16172" s="33"/>
    </row>
    <row r="16173" spans="6:6">
      <c r="F16173" s="33"/>
    </row>
    <row r="16174" spans="6:6">
      <c r="F16174" s="33"/>
    </row>
    <row r="16175" spans="6:6">
      <c r="F16175" s="33"/>
    </row>
    <row r="16176" spans="6:6">
      <c r="F16176" s="33"/>
    </row>
    <row r="16177" spans="6:6">
      <c r="F16177" s="33"/>
    </row>
    <row r="16178" spans="6:6">
      <c r="F16178" s="33"/>
    </row>
    <row r="16179" spans="6:6">
      <c r="F16179" s="33"/>
    </row>
    <row r="16180" spans="6:6">
      <c r="F16180" s="33"/>
    </row>
    <row r="16181" spans="6:6">
      <c r="F16181" s="33"/>
    </row>
    <row r="16182" spans="6:6">
      <c r="F16182" s="33"/>
    </row>
    <row r="16183" spans="6:6">
      <c r="F16183" s="33"/>
    </row>
    <row r="16184" spans="6:6">
      <c r="F16184" s="33"/>
    </row>
    <row r="16185" spans="6:6">
      <c r="F16185" s="33"/>
    </row>
    <row r="16186" spans="6:6">
      <c r="F16186" s="33"/>
    </row>
    <row r="16187" spans="6:6">
      <c r="F16187" s="33"/>
    </row>
    <row r="16188" spans="6:6">
      <c r="F16188" s="33"/>
    </row>
    <row r="16189" spans="6:6">
      <c r="F16189" s="33"/>
    </row>
    <row r="16190" spans="6:6">
      <c r="F16190" s="33"/>
    </row>
  </sheetData>
  <phoneticPr fontId="2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383"/>
  <sheetViews>
    <sheetView workbookViewId="0"/>
  </sheetViews>
  <sheetFormatPr defaultRowHeight="14.4"/>
  <cols>
    <col min="1" max="2" width="9.109375" style="28"/>
    <col min="3" max="3" width="9.109375" style="5"/>
    <col min="5" max="5" width="9.6640625" bestFit="1" customWidth="1"/>
    <col min="6" max="6" width="12" customWidth="1"/>
    <col min="7" max="7" width="11.109375" bestFit="1" customWidth="1"/>
    <col min="8" max="8" width="9.6640625" bestFit="1" customWidth="1"/>
    <col min="11" max="11" width="16.88671875" bestFit="1" customWidth="1"/>
    <col min="12" max="12" width="14.88671875" bestFit="1" customWidth="1"/>
  </cols>
  <sheetData>
    <row r="1" spans="1:14">
      <c r="A1" s="28" t="s">
        <v>75</v>
      </c>
      <c r="B1" s="28" t="s">
        <v>5</v>
      </c>
      <c r="C1" t="s">
        <v>414</v>
      </c>
      <c r="D1" t="s">
        <v>414</v>
      </c>
      <c r="E1" t="s">
        <v>415</v>
      </c>
      <c r="F1" t="s">
        <v>415</v>
      </c>
      <c r="G1" t="s">
        <v>415</v>
      </c>
      <c r="H1" t="s">
        <v>415</v>
      </c>
      <c r="I1" t="s">
        <v>415</v>
      </c>
      <c r="J1" t="s">
        <v>415</v>
      </c>
      <c r="K1" t="s">
        <v>415</v>
      </c>
      <c r="L1" t="s">
        <v>5</v>
      </c>
      <c r="M1" t="s">
        <v>417</v>
      </c>
      <c r="N1" t="s">
        <v>418</v>
      </c>
    </row>
    <row r="2" spans="1:14">
      <c r="A2" s="28" t="s">
        <v>96</v>
      </c>
      <c r="B2" s="28" t="s">
        <v>62</v>
      </c>
      <c r="C2" t="s">
        <v>419</v>
      </c>
      <c r="D2" s="33" t="s">
        <v>437</v>
      </c>
      <c r="E2" t="s">
        <v>1</v>
      </c>
      <c r="F2" t="s">
        <v>17</v>
      </c>
      <c r="G2" t="s">
        <v>33</v>
      </c>
      <c r="H2" t="s">
        <v>420</v>
      </c>
      <c r="I2" t="s">
        <v>421</v>
      </c>
      <c r="J2" t="s">
        <v>422</v>
      </c>
      <c r="K2" t="s">
        <v>423</v>
      </c>
      <c r="L2" t="s">
        <v>424</v>
      </c>
      <c r="M2" t="s">
        <v>425</v>
      </c>
      <c r="N2" t="s">
        <v>426</v>
      </c>
    </row>
    <row r="3" spans="1:14">
      <c r="A3" s="28">
        <v>15</v>
      </c>
      <c r="B3" s="28">
        <v>4</v>
      </c>
      <c r="C3" s="7">
        <v>10.833333333333334</v>
      </c>
      <c r="D3" s="33">
        <v>14.833333333333334</v>
      </c>
      <c r="E3" s="32">
        <v>458</v>
      </c>
      <c r="F3" s="32">
        <v>1843</v>
      </c>
      <c r="G3" s="32">
        <v>2345</v>
      </c>
      <c r="H3" s="32">
        <v>266</v>
      </c>
      <c r="I3" s="32">
        <v>1760</v>
      </c>
      <c r="J3" s="32">
        <v>1746</v>
      </c>
      <c r="K3" s="32">
        <v>8418</v>
      </c>
      <c r="L3">
        <v>19</v>
      </c>
      <c r="M3" s="31">
        <v>1491</v>
      </c>
      <c r="N3" s="30">
        <v>8.3699999999999992</v>
      </c>
    </row>
    <row r="4" spans="1:14">
      <c r="A4" s="28">
        <v>15</v>
      </c>
      <c r="B4" s="28">
        <v>5</v>
      </c>
      <c r="C4" s="7">
        <v>13.416666666666666</v>
      </c>
      <c r="D4" s="33">
        <v>17.5</v>
      </c>
      <c r="E4" s="32">
        <v>458</v>
      </c>
      <c r="F4" s="32">
        <v>2310</v>
      </c>
      <c r="G4" s="32">
        <v>2347</v>
      </c>
      <c r="H4" s="32">
        <v>284</v>
      </c>
      <c r="I4" s="32">
        <v>1760</v>
      </c>
      <c r="J4" s="32">
        <v>2190</v>
      </c>
      <c r="K4" s="32">
        <v>9349</v>
      </c>
      <c r="L4">
        <v>24</v>
      </c>
      <c r="M4" s="31">
        <v>1869</v>
      </c>
      <c r="N4" s="30">
        <v>5</v>
      </c>
    </row>
    <row r="5" spans="1:14">
      <c r="A5" s="28">
        <v>15</v>
      </c>
      <c r="B5" s="28">
        <v>6</v>
      </c>
      <c r="C5" s="7">
        <v>16.166666666666668</v>
      </c>
      <c r="D5" s="33">
        <v>20.166666666666668</v>
      </c>
      <c r="E5" s="32">
        <v>458</v>
      </c>
      <c r="F5" s="32">
        <v>2778</v>
      </c>
      <c r="G5" s="32">
        <v>2358</v>
      </c>
      <c r="H5" s="32">
        <v>303</v>
      </c>
      <c r="I5" s="32">
        <v>1760</v>
      </c>
      <c r="J5" s="32">
        <v>2190</v>
      </c>
      <c r="K5" s="32">
        <v>9847</v>
      </c>
      <c r="L5">
        <v>29</v>
      </c>
      <c r="M5" s="31">
        <v>2248</v>
      </c>
      <c r="N5" s="30">
        <v>4.38</v>
      </c>
    </row>
    <row r="6" spans="1:14">
      <c r="A6" s="28">
        <v>15</v>
      </c>
      <c r="B6" s="28">
        <v>7</v>
      </c>
      <c r="C6" s="7">
        <v>18.75</v>
      </c>
      <c r="D6" s="33">
        <v>22.833333333333332</v>
      </c>
      <c r="E6" s="32">
        <v>458</v>
      </c>
      <c r="F6" s="32">
        <v>3246</v>
      </c>
      <c r="G6" s="32">
        <v>2375</v>
      </c>
      <c r="H6" s="32">
        <v>321</v>
      </c>
      <c r="I6" s="32">
        <v>1760</v>
      </c>
      <c r="J6" s="32">
        <v>2190</v>
      </c>
      <c r="K6" s="32">
        <v>10350</v>
      </c>
      <c r="L6">
        <v>34</v>
      </c>
      <c r="M6" s="31">
        <v>2626</v>
      </c>
      <c r="N6" s="30">
        <v>3.94</v>
      </c>
    </row>
    <row r="7" spans="1:14">
      <c r="A7" s="28">
        <v>18</v>
      </c>
      <c r="B7" s="28">
        <v>4</v>
      </c>
      <c r="C7" s="7">
        <v>10.833333333333334</v>
      </c>
      <c r="D7" s="33">
        <v>15.666666666666666</v>
      </c>
      <c r="E7" s="32">
        <v>607</v>
      </c>
      <c r="F7" s="32">
        <v>2232</v>
      </c>
      <c r="G7" s="32">
        <v>2917</v>
      </c>
      <c r="H7" s="32">
        <v>265</v>
      </c>
      <c r="I7" s="32">
        <v>1934</v>
      </c>
      <c r="J7" s="32">
        <v>1746</v>
      </c>
      <c r="K7" s="32">
        <v>9702</v>
      </c>
      <c r="L7">
        <v>23</v>
      </c>
      <c r="M7" s="31">
        <v>2140</v>
      </c>
      <c r="N7" s="30">
        <v>6.43</v>
      </c>
    </row>
    <row r="8" spans="1:14">
      <c r="A8" s="28">
        <v>18</v>
      </c>
      <c r="B8" s="28">
        <v>5</v>
      </c>
      <c r="C8" s="7">
        <v>13.416666666666666</v>
      </c>
      <c r="D8" s="33">
        <v>18.333333333333332</v>
      </c>
      <c r="E8" s="32">
        <v>607</v>
      </c>
      <c r="F8" s="32">
        <v>2791</v>
      </c>
      <c r="G8" s="32">
        <v>2913</v>
      </c>
      <c r="H8" s="32">
        <v>284</v>
      </c>
      <c r="I8" s="32">
        <v>1934</v>
      </c>
      <c r="J8" s="32">
        <v>2190</v>
      </c>
      <c r="K8" s="32">
        <v>10720</v>
      </c>
      <c r="L8">
        <v>29</v>
      </c>
      <c r="M8" s="31">
        <v>2685</v>
      </c>
      <c r="N8" s="30">
        <v>3.99</v>
      </c>
    </row>
    <row r="9" spans="1:14">
      <c r="A9" s="28">
        <v>18</v>
      </c>
      <c r="B9" s="28">
        <v>6</v>
      </c>
      <c r="C9" s="7">
        <v>16.166666666666668</v>
      </c>
      <c r="D9" s="33">
        <v>21</v>
      </c>
      <c r="E9" s="32">
        <v>607</v>
      </c>
      <c r="F9" s="32">
        <v>3353</v>
      </c>
      <c r="G9" s="32">
        <v>2921</v>
      </c>
      <c r="H9" s="32">
        <v>302</v>
      </c>
      <c r="I9" s="32">
        <v>1934</v>
      </c>
      <c r="J9" s="32">
        <v>2190</v>
      </c>
      <c r="K9" s="32">
        <v>11308</v>
      </c>
      <c r="L9">
        <v>35</v>
      </c>
      <c r="M9" s="31">
        <v>3230</v>
      </c>
      <c r="N9" s="30">
        <v>3.5</v>
      </c>
    </row>
    <row r="10" spans="1:14">
      <c r="A10" s="28">
        <v>18</v>
      </c>
      <c r="B10" s="28">
        <v>7</v>
      </c>
      <c r="C10" s="7">
        <v>18.75</v>
      </c>
      <c r="D10" s="33">
        <v>23.666666666666668</v>
      </c>
      <c r="E10" s="32">
        <v>607</v>
      </c>
      <c r="F10" s="32">
        <v>3915</v>
      </c>
      <c r="G10" s="32">
        <v>2936</v>
      </c>
      <c r="H10" s="32">
        <v>321</v>
      </c>
      <c r="I10" s="32">
        <v>1934</v>
      </c>
      <c r="J10" s="32">
        <v>2190</v>
      </c>
      <c r="K10" s="32">
        <v>11903</v>
      </c>
      <c r="L10">
        <v>41</v>
      </c>
      <c r="M10" s="31">
        <v>3775</v>
      </c>
      <c r="N10" s="30">
        <v>3.15</v>
      </c>
    </row>
    <row r="11" spans="1:14">
      <c r="A11" s="28">
        <v>18</v>
      </c>
      <c r="B11" s="28">
        <v>8</v>
      </c>
      <c r="C11" s="7">
        <v>21.5</v>
      </c>
      <c r="D11" s="33">
        <v>26.333333333333332</v>
      </c>
      <c r="E11" s="32">
        <v>607</v>
      </c>
      <c r="F11" s="32">
        <v>7445</v>
      </c>
      <c r="G11" s="32">
        <v>2953</v>
      </c>
      <c r="H11" s="32">
        <v>339</v>
      </c>
      <c r="I11" s="32">
        <v>1934</v>
      </c>
      <c r="J11" s="32">
        <v>2190</v>
      </c>
      <c r="K11" s="32">
        <v>15469</v>
      </c>
      <c r="L11">
        <v>47</v>
      </c>
      <c r="M11" s="31">
        <v>4320</v>
      </c>
      <c r="N11" s="30">
        <v>3.58</v>
      </c>
    </row>
    <row r="12" spans="1:14">
      <c r="A12" s="28">
        <v>18</v>
      </c>
      <c r="B12" s="28">
        <v>9</v>
      </c>
      <c r="C12" s="7">
        <v>24.166666666666668</v>
      </c>
      <c r="D12" s="33">
        <v>29</v>
      </c>
      <c r="E12" s="32">
        <v>607</v>
      </c>
      <c r="F12" s="32">
        <v>8387</v>
      </c>
      <c r="G12" s="32">
        <v>2973</v>
      </c>
      <c r="H12" s="32">
        <v>357</v>
      </c>
      <c r="I12" s="32">
        <v>1934</v>
      </c>
      <c r="J12" s="32">
        <v>2930</v>
      </c>
      <c r="K12" s="32">
        <v>17189</v>
      </c>
      <c r="L12">
        <v>53</v>
      </c>
      <c r="M12" s="31">
        <v>4865</v>
      </c>
      <c r="N12" s="30">
        <v>3.53</v>
      </c>
    </row>
    <row r="13" spans="1:14">
      <c r="A13" s="28">
        <v>18</v>
      </c>
      <c r="B13" s="28">
        <v>10</v>
      </c>
      <c r="C13" s="7">
        <v>26.75</v>
      </c>
      <c r="D13" s="33">
        <v>31.666666666666668</v>
      </c>
      <c r="E13" s="32">
        <v>607</v>
      </c>
      <c r="F13" s="32">
        <v>9329</v>
      </c>
      <c r="G13" s="32">
        <v>2994</v>
      </c>
      <c r="H13" s="32">
        <v>376</v>
      </c>
      <c r="I13" s="32">
        <v>1934</v>
      </c>
      <c r="J13" s="32">
        <v>2930</v>
      </c>
      <c r="K13" s="32">
        <v>18170</v>
      </c>
      <c r="L13">
        <v>59</v>
      </c>
      <c r="M13" s="31">
        <v>5410</v>
      </c>
      <c r="N13" s="30">
        <v>3.36</v>
      </c>
    </row>
    <row r="14" spans="1:14">
      <c r="A14" s="28">
        <v>18</v>
      </c>
      <c r="B14" s="28">
        <v>11</v>
      </c>
      <c r="C14" s="7">
        <v>29.5</v>
      </c>
      <c r="D14" s="33">
        <v>34.333333333333336</v>
      </c>
      <c r="E14" s="32">
        <v>776</v>
      </c>
      <c r="F14" s="32">
        <v>10271</v>
      </c>
      <c r="G14" s="32">
        <v>3016</v>
      </c>
      <c r="H14" s="32">
        <v>394</v>
      </c>
      <c r="I14" s="32">
        <v>1934</v>
      </c>
      <c r="J14" s="32">
        <v>2930</v>
      </c>
      <c r="K14" s="32">
        <v>19321</v>
      </c>
      <c r="L14">
        <v>65</v>
      </c>
      <c r="M14" s="31">
        <v>5955</v>
      </c>
      <c r="N14" s="30">
        <v>3.24</v>
      </c>
    </row>
    <row r="15" spans="1:14">
      <c r="A15" s="28">
        <v>18</v>
      </c>
      <c r="B15" s="28">
        <v>12</v>
      </c>
      <c r="C15" s="7">
        <v>32.166666666666664</v>
      </c>
      <c r="D15" s="33">
        <v>37</v>
      </c>
      <c r="E15" s="32">
        <v>776</v>
      </c>
      <c r="F15" s="32">
        <v>11213</v>
      </c>
      <c r="G15" s="32">
        <v>3039</v>
      </c>
      <c r="H15" s="32">
        <v>413</v>
      </c>
      <c r="I15" s="32">
        <v>1934</v>
      </c>
      <c r="J15" s="32">
        <v>2930</v>
      </c>
      <c r="K15" s="32">
        <v>20304</v>
      </c>
      <c r="L15">
        <v>71</v>
      </c>
      <c r="M15" s="31">
        <v>6500</v>
      </c>
      <c r="N15" s="30">
        <v>3.12</v>
      </c>
    </row>
    <row r="16" spans="1:14">
      <c r="A16" s="28">
        <v>21</v>
      </c>
      <c r="B16" s="28">
        <v>5</v>
      </c>
      <c r="C16" s="5">
        <v>13.416666666666666</v>
      </c>
      <c r="D16" s="33">
        <v>19.166666666666668</v>
      </c>
      <c r="E16" s="32">
        <v>775</v>
      </c>
      <c r="F16" s="34">
        <v>3273</v>
      </c>
      <c r="G16" s="32">
        <v>3558</v>
      </c>
      <c r="H16" s="32">
        <v>284</v>
      </c>
      <c r="I16" s="32">
        <v>2112</v>
      </c>
      <c r="J16" s="32">
        <v>2190</v>
      </c>
      <c r="K16" s="32">
        <v>12191</v>
      </c>
      <c r="L16">
        <v>34</v>
      </c>
      <c r="M16" s="31">
        <v>3646</v>
      </c>
      <c r="N16" s="30">
        <v>3.34</v>
      </c>
    </row>
    <row r="17" spans="1:14">
      <c r="A17" s="28">
        <v>21</v>
      </c>
      <c r="B17" s="28">
        <v>6</v>
      </c>
      <c r="C17" s="5">
        <v>16.166666666666668</v>
      </c>
      <c r="D17" s="33">
        <v>21.833333333333332</v>
      </c>
      <c r="E17" s="32">
        <v>775</v>
      </c>
      <c r="F17" s="34">
        <v>3927</v>
      </c>
      <c r="G17" s="32">
        <v>3562</v>
      </c>
      <c r="H17" s="32">
        <v>302</v>
      </c>
      <c r="I17" s="32">
        <v>2112</v>
      </c>
      <c r="J17" s="32">
        <v>2190</v>
      </c>
      <c r="K17" s="32">
        <v>12869</v>
      </c>
      <c r="L17">
        <v>41</v>
      </c>
      <c r="M17" s="31">
        <v>4388</v>
      </c>
      <c r="N17" s="30">
        <v>2.93</v>
      </c>
    </row>
    <row r="18" spans="1:14">
      <c r="A18" s="28">
        <v>21</v>
      </c>
      <c r="B18" s="28">
        <v>7</v>
      </c>
      <c r="C18" s="5">
        <v>18.75</v>
      </c>
      <c r="D18" s="33">
        <v>24.5</v>
      </c>
      <c r="E18" s="32">
        <v>775</v>
      </c>
      <c r="F18" s="34">
        <v>4583</v>
      </c>
      <c r="G18" s="32">
        <v>3574</v>
      </c>
      <c r="H18" s="32">
        <v>320</v>
      </c>
      <c r="I18" s="32">
        <v>2112</v>
      </c>
      <c r="J18" s="32">
        <v>2190</v>
      </c>
      <c r="K18" s="32">
        <v>13554</v>
      </c>
      <c r="L18">
        <v>48</v>
      </c>
      <c r="M18" s="31">
        <v>5129</v>
      </c>
      <c r="N18" s="30">
        <v>2.64</v>
      </c>
    </row>
    <row r="19" spans="1:14">
      <c r="A19" s="28">
        <v>21</v>
      </c>
      <c r="B19" s="28">
        <v>8</v>
      </c>
      <c r="C19" s="5">
        <v>21.5</v>
      </c>
      <c r="D19" s="33">
        <v>27.166666666666668</v>
      </c>
      <c r="E19" s="32">
        <v>775</v>
      </c>
      <c r="F19" s="34">
        <v>8712</v>
      </c>
      <c r="G19" s="32">
        <v>3590</v>
      </c>
      <c r="H19" s="32">
        <v>339</v>
      </c>
      <c r="I19" s="32">
        <v>2112</v>
      </c>
      <c r="J19" s="32">
        <v>2190</v>
      </c>
      <c r="K19" s="32">
        <v>17718</v>
      </c>
      <c r="L19">
        <v>55</v>
      </c>
      <c r="M19" s="31">
        <v>5871</v>
      </c>
      <c r="N19" s="30">
        <v>3.02</v>
      </c>
    </row>
    <row r="20" spans="1:14">
      <c r="A20" s="28">
        <v>21</v>
      </c>
      <c r="B20" s="28">
        <v>9</v>
      </c>
      <c r="C20" s="5">
        <v>24.166666666666668</v>
      </c>
      <c r="D20" s="33">
        <v>29.833333333333332</v>
      </c>
      <c r="E20" s="32">
        <v>775</v>
      </c>
      <c r="F20" s="34">
        <v>9811</v>
      </c>
      <c r="G20" s="32">
        <v>3608</v>
      </c>
      <c r="H20" s="32">
        <v>357</v>
      </c>
      <c r="I20" s="32">
        <v>2112</v>
      </c>
      <c r="J20" s="32">
        <v>2930</v>
      </c>
      <c r="K20" s="32">
        <v>19593</v>
      </c>
      <c r="L20">
        <v>62</v>
      </c>
      <c r="M20" s="31">
        <v>6613</v>
      </c>
      <c r="N20" s="30">
        <v>2.96</v>
      </c>
    </row>
    <row r="21" spans="1:14">
      <c r="A21" s="28">
        <v>21</v>
      </c>
      <c r="B21" s="28">
        <v>10</v>
      </c>
      <c r="C21" s="5">
        <v>26.75</v>
      </c>
      <c r="D21" s="33">
        <v>32.5</v>
      </c>
      <c r="E21" s="32">
        <v>775</v>
      </c>
      <c r="F21" s="34">
        <v>10910</v>
      </c>
      <c r="G21" s="32">
        <v>3628</v>
      </c>
      <c r="H21" s="32">
        <v>376</v>
      </c>
      <c r="I21" s="32">
        <v>2112</v>
      </c>
      <c r="J21" s="32">
        <v>2930</v>
      </c>
      <c r="K21" s="32">
        <v>20731</v>
      </c>
      <c r="L21">
        <v>69</v>
      </c>
      <c r="M21" s="31">
        <v>7355</v>
      </c>
      <c r="N21" s="30">
        <v>2.82</v>
      </c>
    </row>
    <row r="22" spans="1:14">
      <c r="A22" s="28">
        <v>21</v>
      </c>
      <c r="B22" s="28">
        <v>11</v>
      </c>
      <c r="C22" s="5">
        <v>29.5</v>
      </c>
      <c r="D22" s="33">
        <v>35.166666666666664</v>
      </c>
      <c r="E22" s="32">
        <v>977</v>
      </c>
      <c r="F22" s="34">
        <v>12009</v>
      </c>
      <c r="G22" s="32">
        <v>3650</v>
      </c>
      <c r="H22" s="32">
        <v>394</v>
      </c>
      <c r="I22" s="32">
        <v>2112</v>
      </c>
      <c r="J22" s="32">
        <v>2930</v>
      </c>
      <c r="K22" s="32">
        <v>22071</v>
      </c>
      <c r="L22">
        <v>76</v>
      </c>
      <c r="M22" s="31">
        <v>8097</v>
      </c>
      <c r="N22" s="30">
        <v>2.73</v>
      </c>
    </row>
    <row r="23" spans="1:14">
      <c r="A23" s="28">
        <v>21</v>
      </c>
      <c r="B23" s="28">
        <v>12</v>
      </c>
      <c r="C23" s="5">
        <v>32.166666666666664</v>
      </c>
      <c r="D23" s="33">
        <v>37.833333333333336</v>
      </c>
      <c r="E23" s="32">
        <v>977</v>
      </c>
      <c r="F23" s="34">
        <v>13108</v>
      </c>
      <c r="G23" s="32">
        <v>3672</v>
      </c>
      <c r="H23" s="32">
        <v>412</v>
      </c>
      <c r="I23" s="32">
        <v>2112</v>
      </c>
      <c r="J23" s="32">
        <v>2930</v>
      </c>
      <c r="K23" s="32">
        <v>23211</v>
      </c>
      <c r="L23">
        <v>83</v>
      </c>
      <c r="M23" s="31">
        <v>8839</v>
      </c>
      <c r="N23" s="30">
        <v>2.63</v>
      </c>
    </row>
    <row r="24" spans="1:14">
      <c r="A24" s="28">
        <v>24</v>
      </c>
      <c r="B24" s="28">
        <v>5</v>
      </c>
      <c r="C24" s="7">
        <v>13.416666666666666</v>
      </c>
      <c r="D24" s="33">
        <v>20.083333333333332</v>
      </c>
      <c r="E24" s="32">
        <v>960</v>
      </c>
      <c r="F24" s="32">
        <v>3754</v>
      </c>
      <c r="G24" s="32">
        <v>4280</v>
      </c>
      <c r="H24" s="32">
        <v>284</v>
      </c>
      <c r="I24" s="32">
        <v>2294</v>
      </c>
      <c r="J24" s="32">
        <v>2190</v>
      </c>
      <c r="K24" s="32">
        <v>13763</v>
      </c>
      <c r="L24">
        <v>39</v>
      </c>
      <c r="M24" s="31">
        <v>4780</v>
      </c>
      <c r="N24" s="30">
        <v>2.88</v>
      </c>
    </row>
    <row r="25" spans="1:14">
      <c r="A25" s="28">
        <v>24</v>
      </c>
      <c r="B25" s="28">
        <v>6</v>
      </c>
      <c r="C25" s="7">
        <v>16.166666666666668</v>
      </c>
      <c r="D25" s="33">
        <v>22.75</v>
      </c>
      <c r="E25" s="32">
        <v>960</v>
      </c>
      <c r="F25" s="32">
        <v>4502</v>
      </c>
      <c r="G25" s="32">
        <v>4281</v>
      </c>
      <c r="H25" s="32">
        <v>302</v>
      </c>
      <c r="I25" s="32">
        <v>2294</v>
      </c>
      <c r="J25" s="32">
        <v>2190</v>
      </c>
      <c r="K25" s="32">
        <v>14530</v>
      </c>
      <c r="L25">
        <v>47</v>
      </c>
      <c r="M25" s="31">
        <v>5749</v>
      </c>
      <c r="N25" s="30">
        <v>2.5299999999999998</v>
      </c>
    </row>
    <row r="26" spans="1:14">
      <c r="A26" s="28">
        <v>24</v>
      </c>
      <c r="B26" s="28">
        <v>7</v>
      </c>
      <c r="C26" s="7">
        <v>18.75</v>
      </c>
      <c r="D26" s="33">
        <v>25.416666666666668</v>
      </c>
      <c r="E26" s="32">
        <v>960</v>
      </c>
      <c r="F26" s="32">
        <v>5251</v>
      </c>
      <c r="G26" s="32">
        <v>4291</v>
      </c>
      <c r="H26" s="32">
        <v>321</v>
      </c>
      <c r="I26" s="32">
        <v>2294</v>
      </c>
      <c r="J26" s="32">
        <v>2190</v>
      </c>
      <c r="K26" s="32">
        <v>15307</v>
      </c>
      <c r="L26">
        <v>55</v>
      </c>
      <c r="M26" s="31">
        <v>6718</v>
      </c>
      <c r="N26" s="30">
        <v>2.2799999999999998</v>
      </c>
    </row>
    <row r="27" spans="1:14">
      <c r="A27" s="28">
        <v>24</v>
      </c>
      <c r="B27" s="28">
        <v>8</v>
      </c>
      <c r="C27" s="7">
        <v>21.5</v>
      </c>
      <c r="D27" s="33">
        <v>28.083333333333332</v>
      </c>
      <c r="E27" s="32">
        <v>960</v>
      </c>
      <c r="F27" s="32">
        <v>9980</v>
      </c>
      <c r="G27" s="32">
        <v>4305</v>
      </c>
      <c r="H27" s="32">
        <v>339</v>
      </c>
      <c r="I27" s="32">
        <v>2294</v>
      </c>
      <c r="J27" s="32">
        <v>2190</v>
      </c>
      <c r="K27" s="32">
        <v>20068</v>
      </c>
      <c r="L27">
        <v>63</v>
      </c>
      <c r="M27" s="31">
        <v>7687</v>
      </c>
      <c r="N27" s="30">
        <v>2.61</v>
      </c>
    </row>
    <row r="28" spans="1:14">
      <c r="A28" s="28">
        <v>24</v>
      </c>
      <c r="B28" s="28">
        <v>9</v>
      </c>
      <c r="C28" s="7">
        <v>24.166666666666668</v>
      </c>
      <c r="D28" s="33">
        <v>30.75</v>
      </c>
      <c r="E28" s="32">
        <v>960</v>
      </c>
      <c r="F28" s="32">
        <v>11235</v>
      </c>
      <c r="G28" s="32">
        <v>4322</v>
      </c>
      <c r="H28" s="32">
        <v>358</v>
      </c>
      <c r="I28" s="32">
        <v>2294</v>
      </c>
      <c r="J28" s="32">
        <v>2930</v>
      </c>
      <c r="K28" s="32">
        <v>22099</v>
      </c>
      <c r="L28">
        <v>71</v>
      </c>
      <c r="M28" s="31">
        <v>8656</v>
      </c>
      <c r="N28" s="30">
        <v>2.5499999999999998</v>
      </c>
    </row>
    <row r="29" spans="1:14">
      <c r="A29" s="28">
        <v>24</v>
      </c>
      <c r="B29" s="28">
        <v>10</v>
      </c>
      <c r="C29" s="7">
        <v>26.75</v>
      </c>
      <c r="D29" s="33">
        <v>33.416666666666664</v>
      </c>
      <c r="E29" s="32">
        <v>960</v>
      </c>
      <c r="F29" s="32">
        <v>12491</v>
      </c>
      <c r="G29" s="32">
        <v>4341</v>
      </c>
      <c r="H29" s="32">
        <v>376</v>
      </c>
      <c r="I29" s="32">
        <v>2294</v>
      </c>
      <c r="J29" s="32">
        <v>2930</v>
      </c>
      <c r="K29" s="32">
        <v>23392</v>
      </c>
      <c r="L29">
        <v>79</v>
      </c>
      <c r="M29" s="31">
        <v>9625</v>
      </c>
      <c r="N29" s="30">
        <v>2.4300000000000002</v>
      </c>
    </row>
    <row r="30" spans="1:14">
      <c r="A30" s="28">
        <v>24</v>
      </c>
      <c r="B30" s="28">
        <v>11</v>
      </c>
      <c r="C30" s="7">
        <v>29.5</v>
      </c>
      <c r="D30" s="33">
        <v>36.083333333333336</v>
      </c>
      <c r="E30" s="32">
        <v>1196</v>
      </c>
      <c r="F30" s="32">
        <v>13747</v>
      </c>
      <c r="G30" s="32">
        <v>4361</v>
      </c>
      <c r="H30" s="32">
        <v>394</v>
      </c>
      <c r="I30" s="32">
        <v>2294</v>
      </c>
      <c r="J30" s="32">
        <v>2930</v>
      </c>
      <c r="K30" s="32">
        <v>24923</v>
      </c>
      <c r="L30">
        <v>87</v>
      </c>
      <c r="M30" s="31">
        <v>10594</v>
      </c>
      <c r="N30" s="30">
        <v>2.35</v>
      </c>
    </row>
    <row r="31" spans="1:14">
      <c r="A31" s="28">
        <v>24</v>
      </c>
      <c r="B31" s="28">
        <v>12</v>
      </c>
      <c r="C31" s="7">
        <v>32.166666666666664</v>
      </c>
      <c r="D31" s="33">
        <v>38.75</v>
      </c>
      <c r="E31" s="32">
        <v>1196</v>
      </c>
      <c r="F31" s="32">
        <v>15003</v>
      </c>
      <c r="G31" s="32">
        <v>4383</v>
      </c>
      <c r="H31" s="32">
        <v>413</v>
      </c>
      <c r="I31" s="32">
        <v>2294</v>
      </c>
      <c r="J31" s="32">
        <v>2930</v>
      </c>
      <c r="K31" s="32">
        <v>26219</v>
      </c>
      <c r="L31">
        <v>95</v>
      </c>
      <c r="M31" s="31">
        <v>11563</v>
      </c>
      <c r="N31" s="30">
        <v>2.27</v>
      </c>
    </row>
    <row r="32" spans="1:14">
      <c r="A32" s="28">
        <v>27</v>
      </c>
      <c r="B32" s="28">
        <v>5</v>
      </c>
      <c r="C32" s="7">
        <v>13.416666666666666</v>
      </c>
      <c r="D32" s="33">
        <v>20.916666666666668</v>
      </c>
      <c r="E32" s="32">
        <v>1164</v>
      </c>
      <c r="F32" s="32">
        <v>4235</v>
      </c>
      <c r="G32" s="32">
        <v>5080</v>
      </c>
      <c r="H32" s="32">
        <v>284</v>
      </c>
      <c r="I32" s="32">
        <v>2479</v>
      </c>
      <c r="J32" s="32">
        <v>2190</v>
      </c>
      <c r="K32" s="32">
        <v>15432</v>
      </c>
      <c r="L32">
        <v>44</v>
      </c>
      <c r="M32" s="31">
        <v>6035</v>
      </c>
      <c r="N32" s="30">
        <v>2.56</v>
      </c>
    </row>
    <row r="33" spans="1:14">
      <c r="A33" s="28">
        <v>27</v>
      </c>
      <c r="B33" s="28">
        <v>6</v>
      </c>
      <c r="C33" s="7">
        <v>16.166666666666668</v>
      </c>
      <c r="D33" s="33">
        <v>23.583333333333332</v>
      </c>
      <c r="E33" s="32">
        <v>1164</v>
      </c>
      <c r="F33" s="32">
        <v>5077</v>
      </c>
      <c r="G33" s="32">
        <v>5077</v>
      </c>
      <c r="H33" s="32">
        <v>302</v>
      </c>
      <c r="I33" s="32">
        <v>2479</v>
      </c>
      <c r="J33" s="32">
        <v>2190</v>
      </c>
      <c r="K33" s="32">
        <v>16290</v>
      </c>
      <c r="L33">
        <v>53</v>
      </c>
      <c r="M33" s="31">
        <v>7261</v>
      </c>
      <c r="N33" s="30">
        <v>2.2400000000000002</v>
      </c>
    </row>
    <row r="34" spans="1:14">
      <c r="A34" s="28">
        <v>27</v>
      </c>
      <c r="B34" s="28">
        <v>7</v>
      </c>
      <c r="C34" s="7">
        <v>18.75</v>
      </c>
      <c r="D34" s="33">
        <v>26.25</v>
      </c>
      <c r="E34" s="32">
        <v>1164</v>
      </c>
      <c r="F34" s="32">
        <v>5920</v>
      </c>
      <c r="G34" s="32">
        <v>5084</v>
      </c>
      <c r="H34" s="32">
        <v>321</v>
      </c>
      <c r="I34" s="32">
        <v>2479</v>
      </c>
      <c r="J34" s="32">
        <v>2190</v>
      </c>
      <c r="K34" s="32">
        <v>17158</v>
      </c>
      <c r="L34">
        <v>62</v>
      </c>
      <c r="M34" s="31">
        <v>8488</v>
      </c>
      <c r="N34" s="30">
        <v>2.02</v>
      </c>
    </row>
    <row r="35" spans="1:14">
      <c r="A35" s="28">
        <v>27</v>
      </c>
      <c r="B35" s="28">
        <v>8</v>
      </c>
      <c r="C35" s="7">
        <v>21.5</v>
      </c>
      <c r="D35" s="33">
        <v>28.916666666666668</v>
      </c>
      <c r="E35" s="32">
        <v>1164</v>
      </c>
      <c r="F35" s="32">
        <v>11247</v>
      </c>
      <c r="G35" s="32">
        <v>5096</v>
      </c>
      <c r="H35" s="32">
        <v>339</v>
      </c>
      <c r="I35" s="32">
        <v>2479</v>
      </c>
      <c r="J35" s="32">
        <v>2190</v>
      </c>
      <c r="K35" s="32">
        <v>22516</v>
      </c>
      <c r="L35">
        <v>71</v>
      </c>
      <c r="M35" s="31">
        <v>9714</v>
      </c>
      <c r="N35" s="30">
        <v>2.3199999999999998</v>
      </c>
    </row>
    <row r="36" spans="1:14">
      <c r="A36" s="28">
        <v>27</v>
      </c>
      <c r="B36" s="28">
        <v>9</v>
      </c>
      <c r="C36" s="7">
        <v>24.166666666666668</v>
      </c>
      <c r="D36" s="33">
        <v>31.583333333333332</v>
      </c>
      <c r="E36" s="32">
        <v>1164</v>
      </c>
      <c r="F36" s="32">
        <v>12659</v>
      </c>
      <c r="G36" s="32">
        <v>5112</v>
      </c>
      <c r="H36" s="32">
        <v>357</v>
      </c>
      <c r="I36" s="32">
        <v>2479</v>
      </c>
      <c r="J36" s="32">
        <v>2930</v>
      </c>
      <c r="K36" s="32">
        <v>24702</v>
      </c>
      <c r="L36">
        <v>80</v>
      </c>
      <c r="M36" s="31">
        <v>10940</v>
      </c>
      <c r="N36" s="30">
        <v>2.2599999999999998</v>
      </c>
    </row>
    <row r="37" spans="1:14">
      <c r="A37" s="28">
        <v>27</v>
      </c>
      <c r="B37" s="28">
        <v>10</v>
      </c>
      <c r="C37" s="7">
        <v>26.75</v>
      </c>
      <c r="D37" s="33">
        <v>34.25</v>
      </c>
      <c r="E37" s="32">
        <v>1164</v>
      </c>
      <c r="F37" s="32">
        <v>14072</v>
      </c>
      <c r="G37" s="32">
        <v>5130</v>
      </c>
      <c r="H37" s="32">
        <v>376</v>
      </c>
      <c r="I37" s="32">
        <v>2479</v>
      </c>
      <c r="J37" s="32">
        <v>2930</v>
      </c>
      <c r="K37" s="32">
        <v>26152</v>
      </c>
      <c r="L37">
        <v>89</v>
      </c>
      <c r="M37" s="31">
        <v>12167</v>
      </c>
      <c r="N37" s="30">
        <v>2.15</v>
      </c>
    </row>
    <row r="38" spans="1:14">
      <c r="A38" s="28">
        <v>27</v>
      </c>
      <c r="B38" s="28">
        <v>11</v>
      </c>
      <c r="C38" s="7">
        <v>29.5</v>
      </c>
      <c r="D38" s="33">
        <v>36.916666666666664</v>
      </c>
      <c r="E38" s="32">
        <v>1433</v>
      </c>
      <c r="F38" s="32">
        <v>15485</v>
      </c>
      <c r="G38" s="32">
        <v>5150</v>
      </c>
      <c r="H38" s="32">
        <v>394</v>
      </c>
      <c r="I38" s="32">
        <v>2479</v>
      </c>
      <c r="J38" s="32">
        <v>2930</v>
      </c>
      <c r="K38" s="32">
        <v>27872</v>
      </c>
      <c r="L38">
        <v>98</v>
      </c>
      <c r="M38" s="31">
        <v>13393</v>
      </c>
      <c r="N38" s="30">
        <v>2.08</v>
      </c>
    </row>
    <row r="39" spans="1:14">
      <c r="A39" s="28">
        <v>27</v>
      </c>
      <c r="B39" s="28">
        <v>12</v>
      </c>
      <c r="C39" s="7">
        <v>32.166666666666664</v>
      </c>
      <c r="D39" s="33">
        <v>39.583333333333336</v>
      </c>
      <c r="E39" s="32">
        <v>1433</v>
      </c>
      <c r="F39" s="32">
        <v>16898</v>
      </c>
      <c r="G39" s="32">
        <v>5171</v>
      </c>
      <c r="H39" s="32">
        <v>413</v>
      </c>
      <c r="I39" s="32">
        <v>2479</v>
      </c>
      <c r="J39" s="32">
        <v>2930</v>
      </c>
      <c r="K39" s="32">
        <v>29324</v>
      </c>
      <c r="L39">
        <v>107</v>
      </c>
      <c r="M39" s="31">
        <v>14619</v>
      </c>
      <c r="N39" s="30">
        <v>2.0099999999999998</v>
      </c>
    </row>
    <row r="40" spans="1:14">
      <c r="A40" s="28">
        <v>30</v>
      </c>
      <c r="B40" s="28">
        <v>5</v>
      </c>
      <c r="C40" s="7">
        <v>13.416666666666666</v>
      </c>
      <c r="D40" s="33">
        <v>21.75</v>
      </c>
      <c r="E40" s="32">
        <v>1672</v>
      </c>
      <c r="F40" s="32">
        <v>4716</v>
      </c>
      <c r="G40" s="32">
        <v>5957</v>
      </c>
      <c r="H40" s="32">
        <v>284</v>
      </c>
      <c r="I40" s="32">
        <v>2668</v>
      </c>
      <c r="J40" s="32">
        <v>2190</v>
      </c>
      <c r="K40" s="32">
        <v>17486</v>
      </c>
      <c r="L40">
        <v>49</v>
      </c>
      <c r="M40" s="31">
        <v>7432</v>
      </c>
      <c r="N40" s="30">
        <v>2.35</v>
      </c>
    </row>
    <row r="41" spans="1:14">
      <c r="A41" s="28">
        <v>30</v>
      </c>
      <c r="B41" s="28">
        <v>6</v>
      </c>
      <c r="C41" s="7">
        <v>16.166666666666668</v>
      </c>
      <c r="D41" s="33">
        <v>24.416666666666668</v>
      </c>
      <c r="E41" s="32">
        <v>1672</v>
      </c>
      <c r="F41" s="32">
        <v>5651</v>
      </c>
      <c r="G41" s="32">
        <v>5950</v>
      </c>
      <c r="H41" s="32">
        <v>302</v>
      </c>
      <c r="I41" s="32">
        <v>2668</v>
      </c>
      <c r="J41" s="32">
        <v>2190</v>
      </c>
      <c r="K41" s="32">
        <v>18433</v>
      </c>
      <c r="L41">
        <v>59</v>
      </c>
      <c r="M41" s="31">
        <v>8946</v>
      </c>
      <c r="N41" s="30">
        <v>2.06</v>
      </c>
    </row>
    <row r="42" spans="1:14">
      <c r="A42" s="28">
        <v>30</v>
      </c>
      <c r="B42" s="28">
        <v>7</v>
      </c>
      <c r="C42" s="7">
        <v>18.75</v>
      </c>
      <c r="D42" s="33">
        <v>27.083333333333332</v>
      </c>
      <c r="E42" s="32">
        <v>1672</v>
      </c>
      <c r="F42" s="32">
        <v>6588</v>
      </c>
      <c r="G42" s="32">
        <v>5955</v>
      </c>
      <c r="H42" s="32">
        <v>320</v>
      </c>
      <c r="I42" s="32">
        <v>2668</v>
      </c>
      <c r="J42" s="32">
        <v>2190</v>
      </c>
      <c r="K42" s="32">
        <v>19393</v>
      </c>
      <c r="L42">
        <v>69</v>
      </c>
      <c r="M42" s="31">
        <v>10460</v>
      </c>
      <c r="N42" s="30">
        <v>1.85</v>
      </c>
    </row>
    <row r="43" spans="1:14">
      <c r="A43" s="28">
        <v>30</v>
      </c>
      <c r="B43" s="28">
        <v>8</v>
      </c>
      <c r="C43" s="7">
        <v>21.5</v>
      </c>
      <c r="D43" s="33">
        <v>29.75</v>
      </c>
      <c r="E43" s="32">
        <v>1672</v>
      </c>
      <c r="F43" s="32">
        <v>12514</v>
      </c>
      <c r="G43" s="32">
        <v>5965</v>
      </c>
      <c r="H43" s="32">
        <v>339</v>
      </c>
      <c r="I43" s="32">
        <v>2668</v>
      </c>
      <c r="J43" s="32">
        <v>2190</v>
      </c>
      <c r="K43" s="32">
        <v>25348</v>
      </c>
      <c r="L43">
        <v>79</v>
      </c>
      <c r="M43" s="31">
        <v>11974</v>
      </c>
      <c r="N43" s="30">
        <v>2.12</v>
      </c>
    </row>
    <row r="44" spans="1:14">
      <c r="A44" s="28">
        <v>30</v>
      </c>
      <c r="B44" s="28">
        <v>9</v>
      </c>
      <c r="C44" s="7">
        <v>24.166666666666668</v>
      </c>
      <c r="D44" s="33">
        <v>32.416666666666664</v>
      </c>
      <c r="E44" s="32">
        <v>1672</v>
      </c>
      <c r="F44" s="32">
        <v>14083</v>
      </c>
      <c r="G44" s="32">
        <v>5980</v>
      </c>
      <c r="H44" s="32">
        <v>357</v>
      </c>
      <c r="I44" s="32">
        <v>2668</v>
      </c>
      <c r="J44" s="32">
        <v>2930</v>
      </c>
      <c r="K44" s="32">
        <v>27690</v>
      </c>
      <c r="L44">
        <v>89</v>
      </c>
      <c r="M44" s="31">
        <v>13488</v>
      </c>
      <c r="N44" s="30">
        <v>2.0499999999999998</v>
      </c>
    </row>
    <row r="45" spans="1:14">
      <c r="A45" s="28">
        <v>30</v>
      </c>
      <c r="B45" s="28">
        <v>10</v>
      </c>
      <c r="C45" s="7">
        <v>26.75</v>
      </c>
      <c r="D45" s="33">
        <v>35.083333333333336</v>
      </c>
      <c r="E45" s="32">
        <v>1672</v>
      </c>
      <c r="F45" s="32">
        <v>15653</v>
      </c>
      <c r="G45" s="32">
        <v>5997</v>
      </c>
      <c r="H45" s="32">
        <v>376</v>
      </c>
      <c r="I45" s="32">
        <v>2668</v>
      </c>
      <c r="J45" s="32">
        <v>2930</v>
      </c>
      <c r="K45" s="32">
        <v>29296</v>
      </c>
      <c r="L45">
        <v>99</v>
      </c>
      <c r="M45" s="31">
        <v>15002</v>
      </c>
      <c r="N45" s="30">
        <v>1.95</v>
      </c>
    </row>
    <row r="46" spans="1:14">
      <c r="A46" s="28">
        <v>30</v>
      </c>
      <c r="B46" s="28">
        <v>11</v>
      </c>
      <c r="C46" s="7">
        <v>29.5</v>
      </c>
      <c r="D46" s="33">
        <v>37.75</v>
      </c>
      <c r="E46" s="32">
        <v>2043</v>
      </c>
      <c r="F46" s="32">
        <v>17223</v>
      </c>
      <c r="G46" s="32">
        <v>6016</v>
      </c>
      <c r="H46" s="32">
        <v>394</v>
      </c>
      <c r="I46" s="32">
        <v>2668</v>
      </c>
      <c r="J46" s="32">
        <v>2930</v>
      </c>
      <c r="K46" s="32">
        <v>31274</v>
      </c>
      <c r="L46">
        <v>109</v>
      </c>
      <c r="M46" s="31">
        <v>16516</v>
      </c>
      <c r="N46" s="30">
        <v>1.89</v>
      </c>
    </row>
    <row r="47" spans="1:14">
      <c r="A47" s="28">
        <v>30</v>
      </c>
      <c r="B47" s="28">
        <v>12</v>
      </c>
      <c r="C47" s="7">
        <v>32.166666666666664</v>
      </c>
      <c r="D47" s="33">
        <v>40.416666666666664</v>
      </c>
      <c r="E47" s="32">
        <v>2043</v>
      </c>
      <c r="F47" s="32">
        <v>18793</v>
      </c>
      <c r="G47" s="32">
        <v>6036</v>
      </c>
      <c r="H47" s="32">
        <v>412</v>
      </c>
      <c r="I47" s="32">
        <v>2668</v>
      </c>
      <c r="J47" s="32">
        <v>2930</v>
      </c>
      <c r="K47" s="32">
        <v>32882</v>
      </c>
      <c r="L47">
        <v>119</v>
      </c>
      <c r="M47" s="31">
        <v>18030</v>
      </c>
      <c r="N47" s="30">
        <v>1.82</v>
      </c>
    </row>
    <row r="48" spans="1:14">
      <c r="A48" s="28">
        <v>30</v>
      </c>
      <c r="B48" s="28">
        <v>13</v>
      </c>
      <c r="C48" s="7">
        <v>34.833333333333336</v>
      </c>
      <c r="D48" s="33">
        <v>43.083333333333336</v>
      </c>
      <c r="E48" s="32">
        <v>2043</v>
      </c>
      <c r="F48" s="32">
        <v>20363</v>
      </c>
      <c r="G48" s="32">
        <v>6058</v>
      </c>
      <c r="H48" s="32">
        <v>431</v>
      </c>
      <c r="I48" s="32">
        <v>2668</v>
      </c>
      <c r="J48" s="32">
        <v>4060</v>
      </c>
      <c r="K48" s="32">
        <v>35622</v>
      </c>
      <c r="L48">
        <v>129</v>
      </c>
      <c r="M48" s="31">
        <v>19544</v>
      </c>
      <c r="N48" s="30">
        <v>1.82</v>
      </c>
    </row>
    <row r="49" spans="1:15">
      <c r="A49" s="28">
        <v>30</v>
      </c>
      <c r="B49" s="28">
        <v>14</v>
      </c>
      <c r="C49" s="7">
        <v>37.416666666666664</v>
      </c>
      <c r="D49" s="33">
        <v>45.75</v>
      </c>
      <c r="E49" s="32">
        <v>2160</v>
      </c>
      <c r="F49" s="32">
        <v>21933</v>
      </c>
      <c r="G49" s="32">
        <v>6080</v>
      </c>
      <c r="H49" s="32">
        <v>449</v>
      </c>
      <c r="I49" s="32">
        <v>2668</v>
      </c>
      <c r="J49" s="32">
        <v>4060</v>
      </c>
      <c r="K49" s="32">
        <v>37350</v>
      </c>
      <c r="L49">
        <v>139</v>
      </c>
      <c r="M49" s="31">
        <v>21058</v>
      </c>
      <c r="N49" s="30">
        <v>1.77</v>
      </c>
    </row>
    <row r="50" spans="1:15">
      <c r="A50" s="28">
        <v>30</v>
      </c>
      <c r="B50" s="28">
        <v>15</v>
      </c>
      <c r="C50" s="7">
        <v>40.166666666666664</v>
      </c>
      <c r="D50" s="33">
        <v>48.416666666666664</v>
      </c>
      <c r="E50" s="32">
        <v>2160</v>
      </c>
      <c r="F50" s="32">
        <v>23504</v>
      </c>
      <c r="G50" s="32">
        <v>6102</v>
      </c>
      <c r="H50" s="32">
        <v>468</v>
      </c>
      <c r="I50" s="32">
        <v>2668</v>
      </c>
      <c r="J50" s="32">
        <v>4060</v>
      </c>
      <c r="K50" s="32">
        <v>38962</v>
      </c>
      <c r="L50">
        <v>149</v>
      </c>
      <c r="M50" s="31">
        <v>22572</v>
      </c>
      <c r="N50" s="30">
        <v>1.73</v>
      </c>
    </row>
    <row r="51" spans="1:15">
      <c r="A51" s="28">
        <v>33</v>
      </c>
      <c r="B51" s="28">
        <v>5</v>
      </c>
      <c r="C51" s="5">
        <v>13.416666666666666</v>
      </c>
      <c r="D51" s="33">
        <v>23</v>
      </c>
      <c r="E51" s="35">
        <v>1943</v>
      </c>
      <c r="F51" s="32">
        <v>5268</v>
      </c>
      <c r="G51" s="34">
        <v>6735</v>
      </c>
      <c r="H51" s="32">
        <v>286</v>
      </c>
      <c r="I51" s="32">
        <v>2861</v>
      </c>
      <c r="J51" s="32">
        <v>2190</v>
      </c>
      <c r="K51" s="32">
        <v>19283</v>
      </c>
      <c r="L51">
        <v>55</v>
      </c>
      <c r="M51" s="31">
        <v>9256</v>
      </c>
      <c r="N51" s="30">
        <v>2.08</v>
      </c>
      <c r="O51" s="30"/>
    </row>
    <row r="52" spans="1:15">
      <c r="A52" s="28">
        <v>33</v>
      </c>
      <c r="B52" s="28">
        <v>6</v>
      </c>
      <c r="C52" s="5">
        <v>16.166666666666668</v>
      </c>
      <c r="D52" s="33">
        <v>25.666666666666668</v>
      </c>
      <c r="E52" s="35">
        <v>1943</v>
      </c>
      <c r="F52" s="32">
        <v>6301</v>
      </c>
      <c r="G52" s="34">
        <v>6761</v>
      </c>
      <c r="H52" s="32">
        <v>305</v>
      </c>
      <c r="I52" s="32">
        <v>2861</v>
      </c>
      <c r="J52" s="32">
        <v>2190</v>
      </c>
      <c r="K52" s="32">
        <v>20360</v>
      </c>
      <c r="L52">
        <v>66</v>
      </c>
      <c r="M52" s="31">
        <v>11088</v>
      </c>
      <c r="N52" s="30">
        <v>1.84</v>
      </c>
    </row>
    <row r="53" spans="1:15">
      <c r="A53" s="28">
        <v>33</v>
      </c>
      <c r="B53" s="28">
        <v>7</v>
      </c>
      <c r="C53" s="5">
        <v>18.75</v>
      </c>
      <c r="D53" s="33">
        <v>28.333333333333332</v>
      </c>
      <c r="E53" s="35">
        <v>1943</v>
      </c>
      <c r="F53" s="32">
        <v>12197</v>
      </c>
      <c r="G53" s="34">
        <v>6787</v>
      </c>
      <c r="H53" s="32">
        <v>323</v>
      </c>
      <c r="I53" s="32">
        <v>2861</v>
      </c>
      <c r="J53" s="32">
        <v>2190</v>
      </c>
      <c r="K53" s="32">
        <v>26301</v>
      </c>
      <c r="L53">
        <v>77</v>
      </c>
      <c r="M53" s="31">
        <v>12920</v>
      </c>
      <c r="N53" s="30">
        <v>2.04</v>
      </c>
    </row>
    <row r="54" spans="1:15">
      <c r="A54" s="28">
        <v>33</v>
      </c>
      <c r="B54" s="28">
        <v>8</v>
      </c>
      <c r="C54" s="5">
        <v>21.5</v>
      </c>
      <c r="D54" s="33">
        <v>31</v>
      </c>
      <c r="E54" s="35">
        <v>1943</v>
      </c>
      <c r="F54" s="32">
        <v>14083</v>
      </c>
      <c r="G54" s="34">
        <v>6822</v>
      </c>
      <c r="H54" s="32">
        <v>341</v>
      </c>
      <c r="I54" s="32">
        <v>2861</v>
      </c>
      <c r="J54" s="32">
        <v>2930</v>
      </c>
      <c r="K54" s="32">
        <v>28980</v>
      </c>
      <c r="L54">
        <v>89</v>
      </c>
      <c r="M54" s="31">
        <v>14752</v>
      </c>
      <c r="N54" s="30">
        <v>1.96</v>
      </c>
    </row>
    <row r="55" spans="1:15">
      <c r="A55" s="28">
        <v>33</v>
      </c>
      <c r="B55" s="28">
        <v>9</v>
      </c>
      <c r="C55" s="5">
        <v>24.166666666666668</v>
      </c>
      <c r="D55" s="33">
        <v>33.666666666666664</v>
      </c>
      <c r="E55" s="35">
        <v>1943</v>
      </c>
      <c r="F55" s="32">
        <v>15811</v>
      </c>
      <c r="G55" s="34">
        <v>6847</v>
      </c>
      <c r="H55" s="32">
        <v>360</v>
      </c>
      <c r="I55" s="32">
        <v>2861</v>
      </c>
      <c r="J55" s="32">
        <v>2930</v>
      </c>
      <c r="K55" s="32">
        <v>30752</v>
      </c>
      <c r="L55">
        <v>100</v>
      </c>
      <c r="M55" s="31">
        <v>16584</v>
      </c>
      <c r="N55" s="30">
        <v>1.85</v>
      </c>
    </row>
    <row r="56" spans="1:15">
      <c r="A56" s="28">
        <v>33</v>
      </c>
      <c r="B56" s="28">
        <v>10</v>
      </c>
      <c r="C56" s="5">
        <v>26.75</v>
      </c>
      <c r="D56" s="33">
        <v>36.333333333333336</v>
      </c>
      <c r="E56" s="35">
        <v>2357</v>
      </c>
      <c r="F56" s="32">
        <v>17539</v>
      </c>
      <c r="G56" s="34">
        <v>6873</v>
      </c>
      <c r="H56" s="32">
        <v>378</v>
      </c>
      <c r="I56" s="32">
        <v>2861</v>
      </c>
      <c r="J56" s="32">
        <v>2930</v>
      </c>
      <c r="K56" s="32">
        <v>32937</v>
      </c>
      <c r="L56">
        <v>111</v>
      </c>
      <c r="M56" s="31">
        <v>18416</v>
      </c>
      <c r="N56" s="30">
        <v>1.79</v>
      </c>
    </row>
    <row r="57" spans="1:15">
      <c r="A57" s="28">
        <v>33</v>
      </c>
      <c r="B57" s="28">
        <v>11</v>
      </c>
      <c r="C57" s="5">
        <v>29.5</v>
      </c>
      <c r="D57" s="33">
        <v>39</v>
      </c>
      <c r="E57" s="35">
        <v>2357</v>
      </c>
      <c r="F57" s="32">
        <v>19267</v>
      </c>
      <c r="G57" s="34">
        <v>6898</v>
      </c>
      <c r="H57" s="32">
        <v>397</v>
      </c>
      <c r="I57" s="32">
        <v>2861</v>
      </c>
      <c r="J57" s="32">
        <v>2930</v>
      </c>
      <c r="K57" s="32">
        <v>34709</v>
      </c>
      <c r="L57">
        <v>122</v>
      </c>
      <c r="M57" s="31">
        <v>20248</v>
      </c>
      <c r="N57" s="30">
        <v>1.71</v>
      </c>
    </row>
    <row r="58" spans="1:15">
      <c r="A58" s="28">
        <v>33</v>
      </c>
      <c r="B58" s="28">
        <v>12</v>
      </c>
      <c r="C58" s="5">
        <v>32.166666666666664</v>
      </c>
      <c r="D58" s="33">
        <v>41.666666666666664</v>
      </c>
      <c r="E58" s="35">
        <v>2357</v>
      </c>
      <c r="F58" s="32">
        <v>20994</v>
      </c>
      <c r="G58" s="34">
        <v>6924</v>
      </c>
      <c r="H58" s="32">
        <v>415</v>
      </c>
      <c r="I58" s="32">
        <v>2861</v>
      </c>
      <c r="J58" s="32">
        <v>4060</v>
      </c>
      <c r="K58" s="32">
        <v>37611</v>
      </c>
      <c r="L58">
        <v>133</v>
      </c>
      <c r="M58" s="31">
        <v>22080</v>
      </c>
      <c r="N58" s="30">
        <v>1.7</v>
      </c>
    </row>
    <row r="59" spans="1:15">
      <c r="A59" s="28">
        <v>33</v>
      </c>
      <c r="B59" s="28">
        <v>13</v>
      </c>
      <c r="C59" s="5">
        <v>34.083333333333336</v>
      </c>
      <c r="D59" s="33">
        <v>44.333333333333336</v>
      </c>
      <c r="E59" s="35">
        <v>2488</v>
      </c>
      <c r="F59" s="32">
        <v>22722</v>
      </c>
      <c r="G59" s="34">
        <v>6949</v>
      </c>
      <c r="H59" s="32">
        <v>433</v>
      </c>
      <c r="I59" s="32">
        <v>2861</v>
      </c>
      <c r="J59" s="32">
        <v>4060</v>
      </c>
      <c r="K59" s="32">
        <v>39514</v>
      </c>
      <c r="L59">
        <v>144</v>
      </c>
      <c r="M59" s="31">
        <v>23912</v>
      </c>
      <c r="N59" s="30">
        <v>1.65</v>
      </c>
    </row>
    <row r="60" spans="1:15">
      <c r="A60" s="28">
        <v>33</v>
      </c>
      <c r="B60" s="28">
        <v>14</v>
      </c>
      <c r="C60" s="5">
        <v>37.416666666666664</v>
      </c>
      <c r="D60" s="33">
        <v>47</v>
      </c>
      <c r="E60" s="35">
        <v>2488</v>
      </c>
      <c r="F60" s="32">
        <v>24450</v>
      </c>
      <c r="G60" s="34">
        <v>6975</v>
      </c>
      <c r="H60" s="32">
        <v>452</v>
      </c>
      <c r="I60" s="32">
        <v>2861</v>
      </c>
      <c r="J60" s="32">
        <v>4060</v>
      </c>
      <c r="K60" s="32">
        <v>41286</v>
      </c>
      <c r="L60">
        <v>155</v>
      </c>
      <c r="M60" s="31">
        <v>25744</v>
      </c>
      <c r="N60" s="30">
        <v>1.6</v>
      </c>
    </row>
    <row r="61" spans="1:15">
      <c r="A61" s="28">
        <v>33</v>
      </c>
      <c r="B61" s="28">
        <v>15</v>
      </c>
      <c r="C61" s="5">
        <v>40.166666666666664</v>
      </c>
      <c r="D61" s="33">
        <v>49.666666666666664</v>
      </c>
      <c r="E61" s="35">
        <v>2488</v>
      </c>
      <c r="F61" s="32">
        <v>26178</v>
      </c>
      <c r="G61" s="34">
        <v>7001</v>
      </c>
      <c r="H61" s="32">
        <v>470</v>
      </c>
      <c r="I61" s="32">
        <v>2861</v>
      </c>
      <c r="J61" s="32">
        <v>4060</v>
      </c>
      <c r="K61" s="32">
        <v>43058</v>
      </c>
      <c r="L61">
        <v>166</v>
      </c>
      <c r="M61" s="31">
        <v>27576</v>
      </c>
      <c r="N61" s="30">
        <v>1.56</v>
      </c>
    </row>
    <row r="62" spans="1:15">
      <c r="A62" s="28">
        <v>36</v>
      </c>
      <c r="B62" s="28">
        <v>5</v>
      </c>
      <c r="C62" s="7">
        <v>13.416666666666666</v>
      </c>
      <c r="D62" s="33">
        <v>23.833333333333332</v>
      </c>
      <c r="E62" s="32">
        <v>2233</v>
      </c>
      <c r="F62" s="32">
        <v>5747</v>
      </c>
      <c r="G62" s="32">
        <v>7749</v>
      </c>
      <c r="H62" s="32">
        <v>286</v>
      </c>
      <c r="I62" s="32">
        <v>3057</v>
      </c>
      <c r="J62" s="32">
        <v>2190</v>
      </c>
      <c r="K62" s="32">
        <v>21261</v>
      </c>
      <c r="L62">
        <v>60</v>
      </c>
      <c r="M62" s="31">
        <v>10989</v>
      </c>
      <c r="N62" s="30">
        <v>1.93</v>
      </c>
    </row>
    <row r="63" spans="1:15">
      <c r="A63" s="28">
        <v>36</v>
      </c>
      <c r="B63" s="28">
        <v>6</v>
      </c>
      <c r="C63" s="7">
        <v>16.166666666666668</v>
      </c>
      <c r="D63" s="33">
        <v>26.5</v>
      </c>
      <c r="E63" s="32">
        <v>2233</v>
      </c>
      <c r="F63" s="32">
        <v>6874</v>
      </c>
      <c r="G63" s="32">
        <v>7775</v>
      </c>
      <c r="H63" s="32">
        <v>304</v>
      </c>
      <c r="I63" s="32">
        <v>3057</v>
      </c>
      <c r="J63" s="32">
        <v>2190</v>
      </c>
      <c r="K63" s="32">
        <v>22433</v>
      </c>
      <c r="L63">
        <v>72</v>
      </c>
      <c r="M63" s="31">
        <v>13169</v>
      </c>
      <c r="N63" s="30">
        <v>1.7</v>
      </c>
    </row>
    <row r="64" spans="1:15">
      <c r="A64" s="28">
        <v>36</v>
      </c>
      <c r="B64" s="28">
        <v>7</v>
      </c>
      <c r="C64" s="7">
        <v>18.75</v>
      </c>
      <c r="D64" s="33">
        <v>29.166666666666668</v>
      </c>
      <c r="E64" s="32">
        <v>2233</v>
      </c>
      <c r="F64" s="32">
        <v>13306</v>
      </c>
      <c r="G64" s="32">
        <v>7801</v>
      </c>
      <c r="H64" s="32">
        <v>323</v>
      </c>
      <c r="I64" s="32">
        <v>3057</v>
      </c>
      <c r="J64" s="32">
        <v>2190</v>
      </c>
      <c r="K64" s="32">
        <v>28909</v>
      </c>
      <c r="L64">
        <v>84</v>
      </c>
      <c r="M64" s="31">
        <v>15349</v>
      </c>
      <c r="N64" s="30">
        <v>1.88</v>
      </c>
    </row>
    <row r="65" spans="1:14">
      <c r="A65" s="28">
        <v>36</v>
      </c>
      <c r="B65" s="28">
        <v>8</v>
      </c>
      <c r="C65" s="7">
        <v>21.5</v>
      </c>
      <c r="D65" s="33">
        <v>31.833333333333332</v>
      </c>
      <c r="E65" s="32">
        <v>2233</v>
      </c>
      <c r="F65" s="32">
        <v>15191</v>
      </c>
      <c r="G65" s="32">
        <v>7827</v>
      </c>
      <c r="H65" s="32">
        <v>341</v>
      </c>
      <c r="I65" s="32">
        <v>3057</v>
      </c>
      <c r="J65" s="32">
        <v>2930</v>
      </c>
      <c r="K65" s="32">
        <v>31578</v>
      </c>
      <c r="L65">
        <v>96</v>
      </c>
      <c r="M65" s="31">
        <v>17530</v>
      </c>
      <c r="N65" s="30">
        <v>1.8</v>
      </c>
    </row>
    <row r="66" spans="1:14">
      <c r="A66" s="28">
        <v>36</v>
      </c>
      <c r="B66" s="28">
        <v>9</v>
      </c>
      <c r="C66" s="7">
        <v>24.166666666666668</v>
      </c>
      <c r="D66" s="33">
        <v>34.5</v>
      </c>
      <c r="E66" s="32">
        <v>2233</v>
      </c>
      <c r="F66" s="32">
        <v>17234</v>
      </c>
      <c r="G66" s="32">
        <v>7861</v>
      </c>
      <c r="H66" s="32">
        <v>360</v>
      </c>
      <c r="I66" s="32">
        <v>3057</v>
      </c>
      <c r="J66" s="32">
        <v>2930</v>
      </c>
      <c r="K66" s="32">
        <v>33674</v>
      </c>
      <c r="L66">
        <v>109</v>
      </c>
      <c r="M66" s="31">
        <v>19710</v>
      </c>
      <c r="N66" s="30">
        <v>1.71</v>
      </c>
    </row>
    <row r="67" spans="1:14">
      <c r="A67" s="28">
        <v>36</v>
      </c>
      <c r="B67" s="28">
        <v>10</v>
      </c>
      <c r="C67" s="7">
        <v>26.75</v>
      </c>
      <c r="D67" s="33">
        <v>37.166666666666664</v>
      </c>
      <c r="E67" s="32">
        <v>2689</v>
      </c>
      <c r="F67" s="32">
        <v>19119</v>
      </c>
      <c r="G67" s="32">
        <v>7887</v>
      </c>
      <c r="H67" s="32">
        <v>378</v>
      </c>
      <c r="I67" s="32">
        <v>3057</v>
      </c>
      <c r="J67" s="32">
        <v>2930</v>
      </c>
      <c r="K67" s="32">
        <v>36059</v>
      </c>
      <c r="L67">
        <v>121</v>
      </c>
      <c r="M67" s="31">
        <v>21890</v>
      </c>
      <c r="N67" s="30">
        <v>1.65</v>
      </c>
    </row>
    <row r="68" spans="1:14">
      <c r="A68" s="28">
        <v>36</v>
      </c>
      <c r="B68" s="28">
        <v>11</v>
      </c>
      <c r="C68" s="7">
        <v>29.5</v>
      </c>
      <c r="D68" s="33">
        <v>39.833333333333336</v>
      </c>
      <c r="E68" s="32">
        <v>2689</v>
      </c>
      <c r="F68" s="32">
        <v>21004</v>
      </c>
      <c r="G68" s="32">
        <v>7912</v>
      </c>
      <c r="H68" s="32">
        <v>396</v>
      </c>
      <c r="I68" s="32">
        <v>3057</v>
      </c>
      <c r="J68" s="32">
        <v>2930</v>
      </c>
      <c r="K68" s="32">
        <v>37988</v>
      </c>
      <c r="L68">
        <v>133</v>
      </c>
      <c r="M68" s="31">
        <v>24070</v>
      </c>
      <c r="N68" s="30">
        <v>1.58</v>
      </c>
    </row>
    <row r="69" spans="1:14">
      <c r="A69" s="28">
        <v>36</v>
      </c>
      <c r="B69" s="28">
        <v>12</v>
      </c>
      <c r="C69" s="7">
        <v>32.166666666666664</v>
      </c>
      <c r="D69" s="33">
        <v>42.5</v>
      </c>
      <c r="E69" s="32">
        <v>2689</v>
      </c>
      <c r="F69" s="32">
        <v>22889</v>
      </c>
      <c r="G69" s="32">
        <v>7938</v>
      </c>
      <c r="H69" s="32">
        <v>415</v>
      </c>
      <c r="I69" s="32">
        <v>3057</v>
      </c>
      <c r="J69" s="32">
        <v>4060</v>
      </c>
      <c r="K69" s="32">
        <v>41047</v>
      </c>
      <c r="L69">
        <v>145</v>
      </c>
      <c r="M69" s="31">
        <v>26250</v>
      </c>
      <c r="N69" s="30">
        <v>1.56</v>
      </c>
    </row>
    <row r="70" spans="1:14">
      <c r="A70" s="28">
        <v>36</v>
      </c>
      <c r="B70" s="28">
        <v>13</v>
      </c>
      <c r="C70" s="7">
        <v>34.833333333333336</v>
      </c>
      <c r="D70" s="33">
        <v>45.166666666666664</v>
      </c>
      <c r="E70" s="32">
        <v>2978</v>
      </c>
      <c r="F70" s="32">
        <v>24774</v>
      </c>
      <c r="G70" s="32">
        <v>7963</v>
      </c>
      <c r="H70" s="32">
        <v>433</v>
      </c>
      <c r="I70" s="32">
        <v>3057</v>
      </c>
      <c r="J70" s="32">
        <v>4060</v>
      </c>
      <c r="K70" s="32">
        <v>43265</v>
      </c>
      <c r="L70">
        <v>157</v>
      </c>
      <c r="M70" s="31">
        <v>28431</v>
      </c>
      <c r="N70" s="30">
        <v>1.52</v>
      </c>
    </row>
    <row r="71" spans="1:14">
      <c r="A71" s="28">
        <v>36</v>
      </c>
      <c r="B71" s="28">
        <v>14</v>
      </c>
      <c r="C71" s="7">
        <v>37.416666666666664</v>
      </c>
      <c r="D71" s="33">
        <v>47.833333333333336</v>
      </c>
      <c r="E71" s="32">
        <v>2978</v>
      </c>
      <c r="F71" s="32">
        <v>26659</v>
      </c>
      <c r="G71" s="32">
        <v>7989</v>
      </c>
      <c r="H71" s="32">
        <v>452</v>
      </c>
      <c r="I71" s="32">
        <v>3057</v>
      </c>
      <c r="J71" s="32">
        <v>4060</v>
      </c>
      <c r="K71" s="32">
        <v>45194</v>
      </c>
      <c r="L71">
        <v>169</v>
      </c>
      <c r="M71" s="31">
        <v>30611</v>
      </c>
      <c r="N71" s="30">
        <v>1.48</v>
      </c>
    </row>
    <row r="72" spans="1:14">
      <c r="A72" s="28">
        <v>36</v>
      </c>
      <c r="B72" s="28">
        <v>15</v>
      </c>
      <c r="C72" s="7">
        <v>40.166666666666664</v>
      </c>
      <c r="D72" s="33">
        <v>50.5</v>
      </c>
      <c r="E72" s="32">
        <v>2978</v>
      </c>
      <c r="F72" s="32">
        <v>28543</v>
      </c>
      <c r="G72" s="32">
        <v>8015</v>
      </c>
      <c r="H72" s="32">
        <v>470</v>
      </c>
      <c r="I72" s="32">
        <v>3057</v>
      </c>
      <c r="J72" s="32">
        <v>4060</v>
      </c>
      <c r="K72" s="32">
        <v>47123</v>
      </c>
      <c r="L72">
        <v>181</v>
      </c>
      <c r="M72" s="31">
        <v>32791</v>
      </c>
      <c r="N72" s="30">
        <v>1.44</v>
      </c>
    </row>
    <row r="73" spans="1:14">
      <c r="A73" s="28">
        <v>42</v>
      </c>
      <c r="B73" s="28">
        <v>6</v>
      </c>
      <c r="C73" s="7">
        <v>16.166666666666668</v>
      </c>
      <c r="D73" s="33">
        <v>28.25</v>
      </c>
      <c r="E73" s="32">
        <v>2867</v>
      </c>
      <c r="F73" s="32">
        <v>8116</v>
      </c>
      <c r="G73" s="32">
        <v>10048</v>
      </c>
      <c r="H73" s="32">
        <v>305</v>
      </c>
      <c r="I73" s="32">
        <v>3460</v>
      </c>
      <c r="J73" s="32">
        <v>2190</v>
      </c>
      <c r="K73" s="32">
        <v>26984</v>
      </c>
      <c r="L73">
        <v>85</v>
      </c>
      <c r="M73" s="31">
        <v>17945</v>
      </c>
      <c r="N73" s="30">
        <v>1.5</v>
      </c>
    </row>
    <row r="74" spans="1:14">
      <c r="A74" s="28">
        <v>42</v>
      </c>
      <c r="B74" s="28">
        <v>7</v>
      </c>
      <c r="C74" s="7">
        <v>18.75</v>
      </c>
      <c r="D74" s="33">
        <v>30.916666666666668</v>
      </c>
      <c r="E74" s="32">
        <v>2867</v>
      </c>
      <c r="F74" s="32">
        <v>15682</v>
      </c>
      <c r="G74" s="32">
        <v>10072</v>
      </c>
      <c r="H74" s="32">
        <v>323</v>
      </c>
      <c r="I74" s="32">
        <v>3460</v>
      </c>
      <c r="J74" s="32">
        <v>2190</v>
      </c>
      <c r="K74" s="32">
        <v>34594</v>
      </c>
      <c r="L74">
        <v>99</v>
      </c>
      <c r="M74" s="31">
        <v>20912</v>
      </c>
      <c r="N74" s="30">
        <v>1.65</v>
      </c>
    </row>
    <row r="75" spans="1:14">
      <c r="A75" s="28">
        <v>42</v>
      </c>
      <c r="B75" s="28">
        <v>8</v>
      </c>
      <c r="C75" s="7">
        <v>21.5</v>
      </c>
      <c r="D75" s="33">
        <v>33.583333333333336</v>
      </c>
      <c r="E75" s="32">
        <v>2867</v>
      </c>
      <c r="F75" s="32">
        <v>17881</v>
      </c>
      <c r="G75" s="32">
        <v>10097</v>
      </c>
      <c r="H75" s="32">
        <v>341</v>
      </c>
      <c r="I75" s="32">
        <v>3460</v>
      </c>
      <c r="J75" s="32">
        <v>2930</v>
      </c>
      <c r="K75" s="32">
        <v>37576</v>
      </c>
      <c r="L75">
        <v>113</v>
      </c>
      <c r="M75" s="31">
        <v>23880</v>
      </c>
      <c r="N75" s="30">
        <v>1.57</v>
      </c>
    </row>
    <row r="76" spans="1:14">
      <c r="A76" s="28">
        <v>42</v>
      </c>
      <c r="B76" s="28">
        <v>9</v>
      </c>
      <c r="C76" s="7">
        <v>24.166666666666668</v>
      </c>
      <c r="D76" s="33">
        <v>36.25</v>
      </c>
      <c r="E76" s="32">
        <v>2867</v>
      </c>
      <c r="F76" s="32">
        <v>20080</v>
      </c>
      <c r="G76" s="32">
        <v>10122</v>
      </c>
      <c r="H76" s="32">
        <v>360</v>
      </c>
      <c r="I76" s="32">
        <v>3460</v>
      </c>
      <c r="J76" s="32">
        <v>2930</v>
      </c>
      <c r="K76" s="32">
        <v>39819</v>
      </c>
      <c r="L76">
        <v>127</v>
      </c>
      <c r="M76" s="31">
        <v>26847</v>
      </c>
      <c r="N76" s="30">
        <v>1.48</v>
      </c>
    </row>
    <row r="77" spans="1:14">
      <c r="A77" s="28">
        <v>42</v>
      </c>
      <c r="B77" s="28">
        <v>10</v>
      </c>
      <c r="C77" s="7">
        <v>26.75</v>
      </c>
      <c r="D77" s="33">
        <v>38.916666666666664</v>
      </c>
      <c r="E77" s="32">
        <v>3409</v>
      </c>
      <c r="F77" s="32">
        <v>22279</v>
      </c>
      <c r="G77" s="32">
        <v>10148</v>
      </c>
      <c r="H77" s="32">
        <v>378</v>
      </c>
      <c r="I77" s="32">
        <v>3460</v>
      </c>
      <c r="J77" s="32">
        <v>2930</v>
      </c>
      <c r="K77" s="32">
        <v>42604</v>
      </c>
      <c r="L77">
        <v>141</v>
      </c>
      <c r="M77" s="31">
        <v>29815</v>
      </c>
      <c r="N77" s="30">
        <v>1.43</v>
      </c>
    </row>
    <row r="78" spans="1:14">
      <c r="A78" s="28">
        <v>42</v>
      </c>
      <c r="B78" s="28">
        <v>11</v>
      </c>
      <c r="C78" s="7">
        <v>29.5</v>
      </c>
      <c r="D78" s="33">
        <v>41.583333333333336</v>
      </c>
      <c r="E78" s="32">
        <v>3409</v>
      </c>
      <c r="F78" s="32">
        <v>24478</v>
      </c>
      <c r="G78" s="32">
        <v>10173</v>
      </c>
      <c r="H78" s="32">
        <v>397</v>
      </c>
      <c r="I78" s="32">
        <v>3460</v>
      </c>
      <c r="J78" s="32">
        <v>2930</v>
      </c>
      <c r="K78" s="32">
        <v>44847</v>
      </c>
      <c r="L78">
        <v>155</v>
      </c>
      <c r="M78" s="31">
        <v>32782</v>
      </c>
      <c r="N78" s="30">
        <v>1.37</v>
      </c>
    </row>
    <row r="79" spans="1:14">
      <c r="A79" s="28">
        <v>42</v>
      </c>
      <c r="B79" s="28">
        <v>12</v>
      </c>
      <c r="C79" s="7">
        <v>32.166666666666664</v>
      </c>
      <c r="D79" s="33">
        <v>44.25</v>
      </c>
      <c r="E79" s="32">
        <v>3409</v>
      </c>
      <c r="F79" s="32">
        <v>26677</v>
      </c>
      <c r="G79" s="32">
        <v>10199</v>
      </c>
      <c r="H79" s="32">
        <v>415</v>
      </c>
      <c r="I79" s="32">
        <v>3460</v>
      </c>
      <c r="J79" s="32">
        <v>4060</v>
      </c>
      <c r="K79" s="32">
        <v>48220</v>
      </c>
      <c r="L79">
        <v>169</v>
      </c>
      <c r="M79" s="31">
        <v>35750</v>
      </c>
      <c r="N79" s="30">
        <v>1.35</v>
      </c>
    </row>
    <row r="80" spans="1:14">
      <c r="A80" s="28">
        <v>42</v>
      </c>
      <c r="B80" s="28">
        <v>13</v>
      </c>
      <c r="C80" s="7">
        <v>34.833333333333336</v>
      </c>
      <c r="D80" s="33">
        <v>46.916666666666664</v>
      </c>
      <c r="E80" s="32">
        <v>3755</v>
      </c>
      <c r="F80" s="32">
        <v>28876</v>
      </c>
      <c r="G80" s="32">
        <v>10225</v>
      </c>
      <c r="H80" s="32">
        <v>433</v>
      </c>
      <c r="I80" s="32">
        <v>3460</v>
      </c>
      <c r="J80" s="32">
        <v>4060</v>
      </c>
      <c r="K80" s="32">
        <v>50809</v>
      </c>
      <c r="L80">
        <v>183</v>
      </c>
      <c r="M80" s="31">
        <v>38717</v>
      </c>
      <c r="N80" s="30">
        <v>1.31</v>
      </c>
    </row>
    <row r="81" spans="1:14">
      <c r="A81" s="28">
        <v>42</v>
      </c>
      <c r="B81" s="28">
        <v>14</v>
      </c>
      <c r="C81" s="7">
        <v>37.416666666666664</v>
      </c>
      <c r="D81" s="33">
        <v>49.583333333333336</v>
      </c>
      <c r="E81" s="32">
        <v>3755</v>
      </c>
      <c r="F81" s="32">
        <v>31075</v>
      </c>
      <c r="G81" s="32">
        <v>10250</v>
      </c>
      <c r="H81" s="32">
        <v>452</v>
      </c>
      <c r="I81" s="32">
        <v>3460</v>
      </c>
      <c r="J81" s="32">
        <v>4060</v>
      </c>
      <c r="K81" s="32">
        <v>53052</v>
      </c>
      <c r="L81">
        <v>197</v>
      </c>
      <c r="M81" s="31">
        <v>41685</v>
      </c>
      <c r="N81" s="30">
        <v>1.27</v>
      </c>
    </row>
    <row r="82" spans="1:14">
      <c r="A82" s="28">
        <v>42</v>
      </c>
      <c r="B82" s="28">
        <v>15</v>
      </c>
      <c r="C82" s="7">
        <v>40.166666666666664</v>
      </c>
      <c r="D82" s="33">
        <v>52.25</v>
      </c>
      <c r="E82" s="32">
        <v>3755</v>
      </c>
      <c r="F82" s="32">
        <v>33274</v>
      </c>
      <c r="G82" s="32">
        <v>10276</v>
      </c>
      <c r="H82" s="32">
        <v>470</v>
      </c>
      <c r="I82" s="32">
        <v>3460</v>
      </c>
      <c r="J82" s="32">
        <v>4060</v>
      </c>
      <c r="K82" s="32">
        <v>55295</v>
      </c>
      <c r="L82">
        <v>211</v>
      </c>
      <c r="M82" s="31">
        <v>44652</v>
      </c>
      <c r="N82" s="30">
        <v>1.24</v>
      </c>
    </row>
    <row r="83" spans="1:14">
      <c r="A83" s="28">
        <v>48</v>
      </c>
      <c r="B83" s="28">
        <v>6</v>
      </c>
      <c r="C83" s="7">
        <v>16.166666666666668</v>
      </c>
      <c r="D83" s="33">
        <v>29.916666666666668</v>
      </c>
      <c r="E83" s="32">
        <v>3575</v>
      </c>
      <c r="F83" s="32">
        <v>9166</v>
      </c>
      <c r="G83" s="32">
        <v>12607</v>
      </c>
      <c r="H83" s="32">
        <v>304</v>
      </c>
      <c r="I83" s="32">
        <v>3877</v>
      </c>
      <c r="J83" s="32">
        <v>2190</v>
      </c>
      <c r="K83" s="32">
        <v>31718</v>
      </c>
      <c r="L83">
        <v>96</v>
      </c>
      <c r="M83" s="31">
        <v>23343</v>
      </c>
      <c r="N83" s="30">
        <v>1.36</v>
      </c>
    </row>
    <row r="84" spans="1:14">
      <c r="A84" s="28">
        <v>48</v>
      </c>
      <c r="B84" s="28">
        <v>7</v>
      </c>
      <c r="C84" s="7">
        <v>18.75</v>
      </c>
      <c r="D84" s="33">
        <v>32.583333333333336</v>
      </c>
      <c r="E84" s="32">
        <v>3575</v>
      </c>
      <c r="F84" s="32">
        <v>17741</v>
      </c>
      <c r="G84" s="32">
        <v>12633</v>
      </c>
      <c r="H84" s="32">
        <v>322</v>
      </c>
      <c r="I84" s="32">
        <v>3877</v>
      </c>
      <c r="J84" s="32">
        <v>2190</v>
      </c>
      <c r="K84" s="32">
        <v>40338</v>
      </c>
      <c r="L84">
        <v>112</v>
      </c>
      <c r="M84" s="31">
        <v>27219</v>
      </c>
      <c r="N84" s="30">
        <v>1.48</v>
      </c>
    </row>
    <row r="85" spans="1:14">
      <c r="A85" s="28">
        <v>48</v>
      </c>
      <c r="B85" s="28">
        <v>8</v>
      </c>
      <c r="C85" s="7">
        <v>21.5</v>
      </c>
      <c r="D85" s="33">
        <v>35.25</v>
      </c>
      <c r="E85" s="32">
        <v>3575</v>
      </c>
      <c r="F85" s="32">
        <v>20413</v>
      </c>
      <c r="G85" s="32">
        <v>12668</v>
      </c>
      <c r="H85" s="32">
        <v>341</v>
      </c>
      <c r="I85" s="32">
        <v>3877</v>
      </c>
      <c r="J85" s="32">
        <v>2930</v>
      </c>
      <c r="K85" s="32">
        <v>43803</v>
      </c>
      <c r="L85">
        <v>129</v>
      </c>
      <c r="M85" s="31">
        <v>31095</v>
      </c>
      <c r="N85" s="30">
        <v>1.41</v>
      </c>
    </row>
    <row r="86" spans="1:14">
      <c r="A86" s="28">
        <v>48</v>
      </c>
      <c r="B86" s="28">
        <v>9</v>
      </c>
      <c r="C86" s="7">
        <v>24.166666666666668</v>
      </c>
      <c r="D86" s="33">
        <v>37.916666666666664</v>
      </c>
      <c r="E86" s="32">
        <v>3575</v>
      </c>
      <c r="F86" s="32">
        <v>22926</v>
      </c>
      <c r="G86" s="32">
        <v>12693</v>
      </c>
      <c r="H86" s="32">
        <v>359</v>
      </c>
      <c r="I86" s="32">
        <v>3877</v>
      </c>
      <c r="J86" s="32">
        <v>2930</v>
      </c>
      <c r="K86" s="32">
        <v>46360</v>
      </c>
      <c r="L86">
        <v>145</v>
      </c>
      <c r="M86" s="31">
        <v>34971</v>
      </c>
      <c r="N86" s="30">
        <v>1.33</v>
      </c>
    </row>
    <row r="87" spans="1:14">
      <c r="A87" s="28">
        <v>48</v>
      </c>
      <c r="B87" s="28">
        <v>10</v>
      </c>
      <c r="C87" s="7">
        <v>26.75</v>
      </c>
      <c r="D87" s="33">
        <v>40.583333333333336</v>
      </c>
      <c r="E87" s="32">
        <v>4203</v>
      </c>
      <c r="F87" s="32">
        <v>25439</v>
      </c>
      <c r="G87" s="32">
        <v>12718</v>
      </c>
      <c r="H87" s="32">
        <v>378</v>
      </c>
      <c r="I87" s="32">
        <v>3877</v>
      </c>
      <c r="J87" s="32">
        <v>2930</v>
      </c>
      <c r="K87" s="32">
        <v>49545</v>
      </c>
      <c r="L87">
        <v>161</v>
      </c>
      <c r="M87" s="31">
        <v>38847</v>
      </c>
      <c r="N87" s="30">
        <v>1.28</v>
      </c>
    </row>
    <row r="88" spans="1:14">
      <c r="A88" s="28">
        <v>48</v>
      </c>
      <c r="B88" s="28">
        <v>11</v>
      </c>
      <c r="C88" s="7">
        <v>29.5</v>
      </c>
      <c r="D88" s="33">
        <v>43.25</v>
      </c>
      <c r="E88" s="32">
        <v>4203</v>
      </c>
      <c r="F88" s="32">
        <v>27952</v>
      </c>
      <c r="G88" s="32">
        <v>12744</v>
      </c>
      <c r="H88" s="32">
        <v>396</v>
      </c>
      <c r="I88" s="32">
        <v>3877</v>
      </c>
      <c r="J88" s="32">
        <v>2930</v>
      </c>
      <c r="K88" s="32">
        <v>52102</v>
      </c>
      <c r="L88">
        <v>177</v>
      </c>
      <c r="M88" s="31">
        <v>42722</v>
      </c>
      <c r="N88" s="30">
        <v>1.22</v>
      </c>
    </row>
    <row r="89" spans="1:14">
      <c r="A89" s="28">
        <v>48</v>
      </c>
      <c r="B89" s="28">
        <v>12</v>
      </c>
      <c r="C89" s="7">
        <v>32.166666666666664</v>
      </c>
      <c r="D89" s="33">
        <v>45.916666666666664</v>
      </c>
      <c r="E89" s="32">
        <v>4203</v>
      </c>
      <c r="F89" s="32">
        <v>30466</v>
      </c>
      <c r="G89" s="32">
        <v>12770</v>
      </c>
      <c r="H89" s="32">
        <v>414</v>
      </c>
      <c r="I89" s="32">
        <v>3877</v>
      </c>
      <c r="J89" s="32">
        <v>4060</v>
      </c>
      <c r="K89" s="32">
        <v>55789</v>
      </c>
      <c r="L89">
        <v>193</v>
      </c>
      <c r="M89" s="31">
        <v>46598</v>
      </c>
      <c r="N89" s="30">
        <v>1.2</v>
      </c>
    </row>
    <row r="90" spans="1:14">
      <c r="A90" s="28">
        <v>48</v>
      </c>
      <c r="B90" s="28">
        <v>13</v>
      </c>
      <c r="C90" s="7">
        <v>34.833333333333336</v>
      </c>
      <c r="D90" s="33">
        <v>48.583333333333336</v>
      </c>
      <c r="E90" s="32">
        <v>4704</v>
      </c>
      <c r="F90" s="32">
        <v>32979</v>
      </c>
      <c r="G90" s="32">
        <v>12795</v>
      </c>
      <c r="H90" s="32">
        <v>433</v>
      </c>
      <c r="I90" s="32">
        <v>3877</v>
      </c>
      <c r="J90" s="32">
        <v>4060</v>
      </c>
      <c r="K90" s="32">
        <v>58848</v>
      </c>
      <c r="L90">
        <v>209</v>
      </c>
      <c r="M90" s="31">
        <v>50474</v>
      </c>
      <c r="N90" s="30">
        <v>1.17</v>
      </c>
    </row>
    <row r="91" spans="1:14">
      <c r="A91" s="28">
        <v>48</v>
      </c>
      <c r="B91" s="28">
        <v>14</v>
      </c>
      <c r="C91" s="7">
        <v>37.416666666666664</v>
      </c>
      <c r="D91" s="33">
        <v>51.25</v>
      </c>
      <c r="E91" s="32">
        <v>4704</v>
      </c>
      <c r="F91" s="32">
        <v>35492</v>
      </c>
      <c r="G91" s="32">
        <v>12821</v>
      </c>
      <c r="H91" s="32">
        <v>451</v>
      </c>
      <c r="I91" s="32">
        <v>3877</v>
      </c>
      <c r="J91" s="32">
        <v>4060</v>
      </c>
      <c r="K91" s="32">
        <v>61405</v>
      </c>
      <c r="L91">
        <v>225</v>
      </c>
      <c r="M91" s="31">
        <v>54350</v>
      </c>
      <c r="N91" s="30">
        <v>1.1299999999999999</v>
      </c>
    </row>
    <row r="92" spans="1:14">
      <c r="A92" s="28">
        <v>54</v>
      </c>
      <c r="B92" s="28">
        <v>4</v>
      </c>
      <c r="C92" s="7">
        <v>14.75</v>
      </c>
      <c r="D92" s="33">
        <v>30.25</v>
      </c>
      <c r="E92" s="32">
        <v>5352</v>
      </c>
      <c r="F92" s="32">
        <v>9483</v>
      </c>
      <c r="G92" s="32">
        <v>15604</v>
      </c>
      <c r="H92" s="32">
        <v>294</v>
      </c>
      <c r="I92" s="32">
        <v>4308</v>
      </c>
      <c r="J92" s="32">
        <v>2190</v>
      </c>
      <c r="K92" s="32">
        <v>37232</v>
      </c>
      <c r="L92">
        <v>99</v>
      </c>
      <c r="M92" s="31">
        <v>26970</v>
      </c>
      <c r="N92" s="30">
        <v>1.38</v>
      </c>
    </row>
    <row r="93" spans="1:14">
      <c r="A93" s="28">
        <v>54</v>
      </c>
      <c r="B93" s="28">
        <v>5</v>
      </c>
      <c r="C93" s="7">
        <v>18.416666666666668</v>
      </c>
      <c r="D93" s="33">
        <v>33.916666666666664</v>
      </c>
      <c r="E93" s="32">
        <v>5352</v>
      </c>
      <c r="F93" s="32">
        <v>11839</v>
      </c>
      <c r="G93" s="32">
        <v>15703</v>
      </c>
      <c r="H93" s="32">
        <v>320</v>
      </c>
      <c r="I93" s="32">
        <v>4308</v>
      </c>
      <c r="J93" s="32">
        <v>2190</v>
      </c>
      <c r="K93" s="32">
        <v>39712</v>
      </c>
      <c r="L93">
        <v>124</v>
      </c>
      <c r="M93" s="31">
        <v>33715</v>
      </c>
      <c r="N93" s="30">
        <v>1.18</v>
      </c>
    </row>
    <row r="94" spans="1:14">
      <c r="A94" s="28">
        <v>54</v>
      </c>
      <c r="B94" s="28">
        <v>6</v>
      </c>
      <c r="C94" s="7">
        <v>22.083333333333332</v>
      </c>
      <c r="D94" s="33">
        <v>37.583333333333336</v>
      </c>
      <c r="E94" s="32">
        <v>5352</v>
      </c>
      <c r="F94" s="32">
        <v>23578</v>
      </c>
      <c r="G94" s="32">
        <v>15591</v>
      </c>
      <c r="H94" s="32">
        <v>345</v>
      </c>
      <c r="I94" s="32">
        <v>4308</v>
      </c>
      <c r="J94" s="32">
        <v>2930</v>
      </c>
      <c r="K94" s="32">
        <v>52105</v>
      </c>
      <c r="L94">
        <v>149</v>
      </c>
      <c r="M94" s="31">
        <v>40460</v>
      </c>
      <c r="N94" s="30">
        <v>1.29</v>
      </c>
    </row>
    <row r="95" spans="1:14">
      <c r="A95" s="28">
        <v>54</v>
      </c>
      <c r="B95" s="28">
        <v>7</v>
      </c>
      <c r="C95" s="7">
        <v>25.75</v>
      </c>
      <c r="D95" s="33">
        <v>41.25</v>
      </c>
      <c r="E95" s="32">
        <v>5352</v>
      </c>
      <c r="F95" s="32">
        <v>27511</v>
      </c>
      <c r="G95" s="32">
        <v>15679</v>
      </c>
      <c r="H95" s="32">
        <v>370</v>
      </c>
      <c r="I95" s="32">
        <v>4308</v>
      </c>
      <c r="J95" s="32">
        <v>2930</v>
      </c>
      <c r="K95" s="32">
        <v>56151</v>
      </c>
      <c r="L95">
        <v>174</v>
      </c>
      <c r="M95" s="31">
        <v>47205</v>
      </c>
      <c r="N95" s="30">
        <v>1.19</v>
      </c>
    </row>
    <row r="96" spans="1:14">
      <c r="A96" s="28">
        <v>54</v>
      </c>
      <c r="B96" s="28">
        <v>8</v>
      </c>
      <c r="C96" s="7">
        <v>29.416666666666668</v>
      </c>
      <c r="D96" s="33">
        <v>44.916666666666664</v>
      </c>
      <c r="E96" s="32">
        <v>6105</v>
      </c>
      <c r="F96" s="32">
        <v>31444</v>
      </c>
      <c r="G96" s="32">
        <v>15755</v>
      </c>
      <c r="H96" s="32">
        <v>396</v>
      </c>
      <c r="I96" s="32">
        <v>4308</v>
      </c>
      <c r="J96" s="32">
        <v>2930</v>
      </c>
      <c r="K96" s="32">
        <v>60938</v>
      </c>
      <c r="L96">
        <v>199</v>
      </c>
      <c r="M96" s="31">
        <v>53950</v>
      </c>
      <c r="N96" s="30">
        <v>1.1299999999999999</v>
      </c>
    </row>
    <row r="97" spans="1:14">
      <c r="A97" s="28">
        <v>54</v>
      </c>
      <c r="B97" s="28">
        <v>9</v>
      </c>
      <c r="C97" s="7">
        <v>33.083333333333336</v>
      </c>
      <c r="D97" s="33">
        <v>48.583333333333336</v>
      </c>
      <c r="E97" s="32">
        <v>6105</v>
      </c>
      <c r="F97" s="32">
        <v>35201</v>
      </c>
      <c r="G97" s="32">
        <v>15696</v>
      </c>
      <c r="H97" s="32">
        <v>421</v>
      </c>
      <c r="I97" s="32">
        <v>4308</v>
      </c>
      <c r="J97" s="32">
        <v>4060</v>
      </c>
      <c r="K97" s="32">
        <v>65792</v>
      </c>
      <c r="L97">
        <v>223</v>
      </c>
      <c r="M97" s="31">
        <v>60695</v>
      </c>
      <c r="N97" s="30">
        <v>1.08</v>
      </c>
    </row>
    <row r="98" spans="1:14">
      <c r="A98" s="28">
        <v>54</v>
      </c>
      <c r="B98" s="28">
        <v>10</v>
      </c>
      <c r="C98" s="7">
        <v>36.75</v>
      </c>
      <c r="D98" s="33">
        <v>52.25</v>
      </c>
      <c r="E98" s="32">
        <v>6835</v>
      </c>
      <c r="F98" s="32">
        <v>39133</v>
      </c>
      <c r="G98" s="32">
        <v>15768</v>
      </c>
      <c r="H98" s="32">
        <v>446</v>
      </c>
      <c r="I98" s="32">
        <v>4308</v>
      </c>
      <c r="J98" s="32">
        <v>4060</v>
      </c>
      <c r="K98" s="32">
        <v>70551</v>
      </c>
      <c r="L98">
        <v>248</v>
      </c>
      <c r="M98" s="31">
        <v>67440</v>
      </c>
      <c r="N98" s="30">
        <v>1.05</v>
      </c>
    </row>
    <row r="99" spans="1:14">
      <c r="A99" s="28">
        <v>54</v>
      </c>
      <c r="B99" s="28">
        <v>11</v>
      </c>
      <c r="C99" s="7">
        <v>40.416666666666664</v>
      </c>
      <c r="D99" s="33">
        <v>55.916666666666664</v>
      </c>
      <c r="E99" s="32">
        <v>6835</v>
      </c>
      <c r="F99" s="32">
        <v>43052</v>
      </c>
      <c r="G99" s="32">
        <v>15741</v>
      </c>
      <c r="H99" s="32">
        <v>472</v>
      </c>
      <c r="I99" s="32">
        <v>4308</v>
      </c>
      <c r="J99" s="32">
        <v>4060</v>
      </c>
      <c r="K99" s="32">
        <v>74467</v>
      </c>
      <c r="L99">
        <v>273</v>
      </c>
      <c r="M99" s="31">
        <v>74185</v>
      </c>
      <c r="N99" s="30">
        <v>1</v>
      </c>
    </row>
    <row r="100" spans="1:14">
      <c r="A100" s="28">
        <v>54</v>
      </c>
      <c r="B100" s="28">
        <v>12</v>
      </c>
      <c r="C100" s="7">
        <v>44.083333333333336</v>
      </c>
      <c r="D100" s="33">
        <v>59.583333333333336</v>
      </c>
      <c r="E100" s="32">
        <v>6835</v>
      </c>
      <c r="F100" s="32">
        <v>46983</v>
      </c>
      <c r="G100" s="32">
        <v>15807</v>
      </c>
      <c r="H100" s="32">
        <v>497</v>
      </c>
      <c r="I100" s="32">
        <v>4308</v>
      </c>
      <c r="J100" s="32">
        <v>4060</v>
      </c>
      <c r="K100" s="32">
        <v>78490</v>
      </c>
      <c r="L100">
        <v>298</v>
      </c>
      <c r="M100" s="31">
        <v>80930</v>
      </c>
      <c r="N100" s="30">
        <v>0.97</v>
      </c>
    </row>
    <row r="101" spans="1:14">
      <c r="A101" s="28">
        <v>60</v>
      </c>
      <c r="B101" s="28">
        <v>4</v>
      </c>
      <c r="C101" s="7">
        <v>14.75</v>
      </c>
      <c r="D101" s="33">
        <v>32</v>
      </c>
      <c r="E101" s="32">
        <v>6323</v>
      </c>
      <c r="F101" s="32">
        <v>10536</v>
      </c>
      <c r="G101" s="32">
        <v>18811</v>
      </c>
      <c r="H101" s="32">
        <v>295</v>
      </c>
      <c r="I101" s="32">
        <v>4755</v>
      </c>
      <c r="J101" s="32">
        <v>2190</v>
      </c>
      <c r="K101" s="32">
        <v>42909</v>
      </c>
      <c r="L101">
        <v>110</v>
      </c>
      <c r="M101" s="31">
        <v>33338</v>
      </c>
      <c r="N101" s="30">
        <v>1.29</v>
      </c>
    </row>
    <row r="102" spans="1:14">
      <c r="A102" s="28">
        <v>60</v>
      </c>
      <c r="B102" s="28">
        <v>5</v>
      </c>
      <c r="C102" s="7">
        <v>18.416666666666668</v>
      </c>
      <c r="D102" s="33">
        <v>35.666666666666664</v>
      </c>
      <c r="E102" s="32">
        <v>6323</v>
      </c>
      <c r="F102" s="32">
        <v>13176</v>
      </c>
      <c r="G102" s="32">
        <v>18919</v>
      </c>
      <c r="H102" s="32">
        <v>320</v>
      </c>
      <c r="I102" s="32">
        <v>4755</v>
      </c>
      <c r="J102" s="32">
        <v>2190</v>
      </c>
      <c r="K102" s="32">
        <v>45682</v>
      </c>
      <c r="L102">
        <v>138</v>
      </c>
      <c r="M102" s="31">
        <v>41665</v>
      </c>
      <c r="N102" s="30">
        <v>1.1000000000000001</v>
      </c>
    </row>
    <row r="103" spans="1:14">
      <c r="A103" s="28">
        <v>60</v>
      </c>
      <c r="B103" s="28">
        <v>6</v>
      </c>
      <c r="C103" s="7">
        <v>22.083333333333332</v>
      </c>
      <c r="D103" s="33">
        <v>39.333333333333336</v>
      </c>
      <c r="E103" s="32">
        <v>6323</v>
      </c>
      <c r="F103" s="32">
        <v>26110</v>
      </c>
      <c r="G103" s="32">
        <v>18783</v>
      </c>
      <c r="H103" s="32">
        <v>345</v>
      </c>
      <c r="I103" s="32">
        <v>4755</v>
      </c>
      <c r="J103" s="32">
        <v>2930</v>
      </c>
      <c r="K103" s="32">
        <v>59245</v>
      </c>
      <c r="L103">
        <v>165</v>
      </c>
      <c r="M103" s="31">
        <v>49992</v>
      </c>
      <c r="N103" s="30">
        <v>1.19</v>
      </c>
    </row>
    <row r="104" spans="1:14">
      <c r="A104" s="28">
        <v>60</v>
      </c>
      <c r="B104" s="28">
        <v>7</v>
      </c>
      <c r="C104" s="7">
        <v>25.75</v>
      </c>
      <c r="D104" s="33">
        <v>43</v>
      </c>
      <c r="E104" s="32">
        <v>6323</v>
      </c>
      <c r="F104" s="32">
        <v>30515</v>
      </c>
      <c r="G104" s="32">
        <v>18878</v>
      </c>
      <c r="H104" s="32">
        <v>370</v>
      </c>
      <c r="I104" s="32">
        <v>4755</v>
      </c>
      <c r="J104" s="32">
        <v>2930</v>
      </c>
      <c r="K104" s="32">
        <v>63772</v>
      </c>
      <c r="L104">
        <v>193</v>
      </c>
      <c r="M104" s="31">
        <v>58319</v>
      </c>
      <c r="N104" s="30">
        <v>1.0900000000000001</v>
      </c>
    </row>
    <row r="105" spans="1:14">
      <c r="A105" s="28">
        <v>60</v>
      </c>
      <c r="B105" s="28">
        <v>8</v>
      </c>
      <c r="C105" s="7">
        <v>29.416666666666668</v>
      </c>
      <c r="D105" s="33">
        <v>46.666666666666664</v>
      </c>
      <c r="E105" s="32">
        <v>7260</v>
      </c>
      <c r="F105" s="32">
        <v>34901</v>
      </c>
      <c r="G105" s="32">
        <v>18817</v>
      </c>
      <c r="H105" s="32">
        <v>396</v>
      </c>
      <c r="I105" s="32">
        <v>4755</v>
      </c>
      <c r="J105" s="32">
        <v>2930</v>
      </c>
      <c r="K105" s="32">
        <v>69058</v>
      </c>
      <c r="L105">
        <v>221</v>
      </c>
      <c r="M105" s="31">
        <v>66646</v>
      </c>
      <c r="N105" s="30">
        <v>1.04</v>
      </c>
    </row>
    <row r="106" spans="1:14">
      <c r="A106" s="28">
        <v>60</v>
      </c>
      <c r="B106" s="28">
        <v>9</v>
      </c>
      <c r="C106" s="7">
        <v>33.083333333333336</v>
      </c>
      <c r="D106" s="33">
        <v>50.333333333333336</v>
      </c>
      <c r="E106" s="32">
        <v>7260</v>
      </c>
      <c r="F106" s="32">
        <v>39148</v>
      </c>
      <c r="G106" s="32">
        <v>18894</v>
      </c>
      <c r="H106" s="32">
        <v>421</v>
      </c>
      <c r="I106" s="32">
        <v>4755</v>
      </c>
      <c r="J106" s="32">
        <v>4060</v>
      </c>
      <c r="K106" s="32">
        <v>74537</v>
      </c>
      <c r="L106">
        <v>248</v>
      </c>
      <c r="M106" s="31">
        <v>74973</v>
      </c>
      <c r="N106" s="30">
        <v>0.99</v>
      </c>
    </row>
    <row r="107" spans="1:14">
      <c r="A107" s="28">
        <v>60</v>
      </c>
      <c r="B107" s="28">
        <v>10</v>
      </c>
      <c r="C107" s="7">
        <v>36.75</v>
      </c>
      <c r="D107" s="33">
        <v>54</v>
      </c>
      <c r="E107" s="32">
        <v>8169</v>
      </c>
      <c r="F107" s="32">
        <v>43551</v>
      </c>
      <c r="G107" s="32">
        <v>18971</v>
      </c>
      <c r="H107" s="32">
        <v>446</v>
      </c>
      <c r="I107" s="32">
        <v>4755</v>
      </c>
      <c r="J107" s="32">
        <v>4060</v>
      </c>
      <c r="K107" s="32">
        <v>79952</v>
      </c>
      <c r="L107">
        <v>276</v>
      </c>
      <c r="M107" s="31">
        <v>83300</v>
      </c>
      <c r="N107" s="30">
        <v>0.96</v>
      </c>
    </row>
    <row r="108" spans="1:14">
      <c r="A108" s="28">
        <v>60</v>
      </c>
      <c r="B108" s="28">
        <v>11</v>
      </c>
      <c r="C108" s="7">
        <v>40.416666666666664</v>
      </c>
      <c r="D108" s="33">
        <v>57.666666666666664</v>
      </c>
      <c r="E108" s="32">
        <v>8169</v>
      </c>
      <c r="F108" s="32">
        <v>47940</v>
      </c>
      <c r="G108" s="32">
        <v>18937</v>
      </c>
      <c r="H108" s="32">
        <v>472</v>
      </c>
      <c r="I108" s="32">
        <v>4755</v>
      </c>
      <c r="J108" s="32">
        <v>4060</v>
      </c>
      <c r="K108" s="32">
        <v>84333</v>
      </c>
      <c r="L108">
        <v>304</v>
      </c>
      <c r="M108" s="31">
        <v>91627</v>
      </c>
      <c r="N108" s="30">
        <v>0.92</v>
      </c>
    </row>
    <row r="109" spans="1:14">
      <c r="A109" s="28">
        <v>60</v>
      </c>
      <c r="B109" s="28">
        <v>12</v>
      </c>
      <c r="C109" s="7">
        <v>44.083333333333336</v>
      </c>
      <c r="D109" s="33">
        <v>61.333333333333336</v>
      </c>
      <c r="E109" s="32">
        <v>8169</v>
      </c>
      <c r="F109" s="32">
        <v>52185</v>
      </c>
      <c r="G109" s="32">
        <v>19004</v>
      </c>
      <c r="H109" s="32">
        <v>497</v>
      </c>
      <c r="I109" s="32">
        <v>4755</v>
      </c>
      <c r="J109" s="32">
        <v>4060</v>
      </c>
      <c r="K109" s="32">
        <v>88669</v>
      </c>
      <c r="L109">
        <v>331</v>
      </c>
      <c r="M109" s="31">
        <v>99954</v>
      </c>
      <c r="N109" s="30">
        <v>0.89</v>
      </c>
    </row>
    <row r="110" spans="1:14">
      <c r="C110" s="7"/>
      <c r="D110" s="33"/>
    </row>
    <row r="111" spans="1:14">
      <c r="C111" s="7"/>
      <c r="D111" s="33"/>
    </row>
    <row r="112" spans="1:14">
      <c r="C112" s="7"/>
      <c r="D112" s="33"/>
    </row>
    <row r="113" spans="3:4">
      <c r="C113" s="7"/>
      <c r="D113" s="33"/>
    </row>
    <row r="114" spans="3:4">
      <c r="C114" s="7"/>
      <c r="D114" s="33"/>
    </row>
    <row r="115" spans="3:4">
      <c r="C115" s="7"/>
      <c r="D115" s="33"/>
    </row>
    <row r="116" spans="3:4">
      <c r="C116" s="7"/>
      <c r="D116" s="33"/>
    </row>
    <row r="117" spans="3:4">
      <c r="C117" s="7"/>
      <c r="D117" s="33"/>
    </row>
    <row r="118" spans="3:4">
      <c r="C118" s="7"/>
      <c r="D118" s="33"/>
    </row>
    <row r="119" spans="3:4">
      <c r="C119" s="7"/>
      <c r="D119" s="33"/>
    </row>
    <row r="120" spans="3:4">
      <c r="C120" s="7"/>
      <c r="D120" s="33"/>
    </row>
    <row r="121" spans="3:4">
      <c r="C121" s="7"/>
      <c r="D121" s="33"/>
    </row>
    <row r="122" spans="3:4">
      <c r="C122" s="7"/>
      <c r="D122" s="33"/>
    </row>
    <row r="123" spans="3:4">
      <c r="C123" s="7"/>
      <c r="D123" s="33"/>
    </row>
    <row r="124" spans="3:4">
      <c r="C124" s="7"/>
      <c r="D124" s="33"/>
    </row>
    <row r="125" spans="3:4">
      <c r="C125" s="7"/>
      <c r="D125" s="33"/>
    </row>
    <row r="126" spans="3:4">
      <c r="C126" s="7"/>
      <c r="D126" s="33"/>
    </row>
    <row r="127" spans="3:4">
      <c r="C127" s="7"/>
      <c r="D127" s="33"/>
    </row>
    <row r="128" spans="3:4">
      <c r="C128" s="7"/>
      <c r="D128" s="33"/>
    </row>
    <row r="129" spans="3:4">
      <c r="C129" s="7"/>
      <c r="D129" s="33"/>
    </row>
    <row r="130" spans="3:4">
      <c r="C130" s="7"/>
      <c r="D130" s="33"/>
    </row>
    <row r="131" spans="3:4">
      <c r="C131" s="7"/>
      <c r="D131" s="33"/>
    </row>
    <row r="132" spans="3:4">
      <c r="C132" s="7"/>
      <c r="D132" s="33"/>
    </row>
    <row r="133" spans="3:4">
      <c r="C133" s="7"/>
      <c r="D133" s="33"/>
    </row>
    <row r="134" spans="3:4">
      <c r="C134" s="7"/>
      <c r="D134" s="33"/>
    </row>
    <row r="135" spans="3:4">
      <c r="C135" s="7"/>
      <c r="D135" s="33"/>
    </row>
    <row r="136" spans="3:4">
      <c r="C136" s="7"/>
      <c r="D136" s="33"/>
    </row>
    <row r="137" spans="3:4">
      <c r="C137" s="7"/>
      <c r="D137" s="33"/>
    </row>
    <row r="138" spans="3:4">
      <c r="C138" s="7"/>
      <c r="D138" s="33"/>
    </row>
    <row r="139" spans="3:4">
      <c r="C139" s="7"/>
      <c r="D139" s="33"/>
    </row>
    <row r="140" spans="3:4">
      <c r="C140" s="7"/>
      <c r="D140" s="33"/>
    </row>
    <row r="141" spans="3:4">
      <c r="C141" s="7"/>
      <c r="D141" s="33"/>
    </row>
    <row r="142" spans="3:4">
      <c r="C142" s="7"/>
      <c r="D142" s="33"/>
    </row>
    <row r="143" spans="3:4">
      <c r="C143" s="7"/>
      <c r="D143" s="33"/>
    </row>
    <row r="144" spans="3:4">
      <c r="C144" s="7"/>
      <c r="D144" s="33"/>
    </row>
    <row r="145" spans="3:4">
      <c r="C145" s="7"/>
      <c r="D145" s="33"/>
    </row>
    <row r="146" spans="3:4">
      <c r="C146" s="7"/>
      <c r="D146" s="33"/>
    </row>
    <row r="147" spans="3:4">
      <c r="C147" s="7"/>
      <c r="D147" s="33"/>
    </row>
    <row r="148" spans="3:4">
      <c r="C148" s="7"/>
      <c r="D148" s="33"/>
    </row>
    <row r="149" spans="3:4">
      <c r="C149" s="7"/>
      <c r="D149" s="33"/>
    </row>
    <row r="150" spans="3:4">
      <c r="C150" s="7"/>
      <c r="D150" s="33"/>
    </row>
    <row r="151" spans="3:4">
      <c r="C151" s="7"/>
      <c r="D151" s="33"/>
    </row>
    <row r="152" spans="3:4">
      <c r="C152" s="7"/>
      <c r="D152" s="33"/>
    </row>
    <row r="153" spans="3:4">
      <c r="C153" s="7"/>
      <c r="D153" s="33"/>
    </row>
    <row r="154" spans="3:4">
      <c r="C154" s="7"/>
      <c r="D154" s="33"/>
    </row>
    <row r="155" spans="3:4">
      <c r="C155" s="7"/>
      <c r="D155" s="33"/>
    </row>
    <row r="156" spans="3:4">
      <c r="C156" s="7"/>
      <c r="D156" s="33"/>
    </row>
    <row r="157" spans="3:4">
      <c r="C157" s="7"/>
      <c r="D157" s="33"/>
    </row>
    <row r="158" spans="3:4">
      <c r="C158" s="7"/>
      <c r="D158" s="33"/>
    </row>
    <row r="159" spans="3:4">
      <c r="C159" s="7"/>
      <c r="D159" s="33"/>
    </row>
    <row r="160" spans="3:4">
      <c r="C160" s="7"/>
      <c r="D160" s="33"/>
    </row>
    <row r="161" spans="3:4">
      <c r="C161" s="7"/>
      <c r="D161" s="33"/>
    </row>
    <row r="162" spans="3:4">
      <c r="C162" s="7"/>
      <c r="D162" s="33"/>
    </row>
    <row r="163" spans="3:4">
      <c r="C163" s="7"/>
      <c r="D163" s="33"/>
    </row>
    <row r="164" spans="3:4">
      <c r="C164" s="7"/>
      <c r="D164" s="33"/>
    </row>
    <row r="165" spans="3:4">
      <c r="C165" s="7"/>
      <c r="D165" s="33"/>
    </row>
    <row r="166" spans="3:4">
      <c r="C166" s="7"/>
      <c r="D166" s="33"/>
    </row>
    <row r="167" spans="3:4">
      <c r="C167" s="7"/>
      <c r="D167" s="33"/>
    </row>
    <row r="168" spans="3:4">
      <c r="C168" s="7"/>
      <c r="D168" s="33"/>
    </row>
    <row r="169" spans="3:4">
      <c r="C169" s="7"/>
      <c r="D169" s="33"/>
    </row>
    <row r="170" spans="3:4">
      <c r="C170" s="7"/>
      <c r="D170" s="33"/>
    </row>
    <row r="171" spans="3:4">
      <c r="C171" s="7"/>
      <c r="D171" s="33"/>
    </row>
    <row r="172" spans="3:4">
      <c r="C172" s="7"/>
      <c r="D172" s="33"/>
    </row>
    <row r="173" spans="3:4">
      <c r="C173" s="7"/>
      <c r="D173" s="33"/>
    </row>
    <row r="174" spans="3:4">
      <c r="C174" s="7"/>
      <c r="D174" s="33"/>
    </row>
    <row r="175" spans="3:4">
      <c r="C175" s="7"/>
      <c r="D175" s="33"/>
    </row>
    <row r="176" spans="3:4">
      <c r="C176" s="7"/>
      <c r="D176" s="33"/>
    </row>
    <row r="177" spans="3:4">
      <c r="C177" s="7"/>
      <c r="D177" s="33"/>
    </row>
    <row r="178" spans="3:4">
      <c r="C178" s="7"/>
      <c r="D178" s="33"/>
    </row>
    <row r="179" spans="3:4">
      <c r="C179" s="7"/>
      <c r="D179" s="33"/>
    </row>
    <row r="180" spans="3:4">
      <c r="C180" s="7"/>
      <c r="D180" s="33"/>
    </row>
    <row r="181" spans="3:4">
      <c r="C181" s="7"/>
      <c r="D181" s="33"/>
    </row>
    <row r="182" spans="3:4">
      <c r="C182" s="7"/>
      <c r="D182" s="33"/>
    </row>
    <row r="183" spans="3:4">
      <c r="C183" s="7"/>
      <c r="D183" s="33"/>
    </row>
    <row r="184" spans="3:4">
      <c r="C184" s="7"/>
      <c r="D184" s="33"/>
    </row>
    <row r="185" spans="3:4">
      <c r="C185" s="7"/>
      <c r="D185" s="33"/>
    </row>
    <row r="186" spans="3:4">
      <c r="C186" s="7"/>
      <c r="D186" s="33"/>
    </row>
    <row r="187" spans="3:4">
      <c r="C187" s="7"/>
      <c r="D187" s="33"/>
    </row>
    <row r="188" spans="3:4">
      <c r="C188" s="7"/>
      <c r="D188" s="33"/>
    </row>
    <row r="189" spans="3:4">
      <c r="C189" s="7"/>
      <c r="D189" s="33"/>
    </row>
    <row r="190" spans="3:4">
      <c r="C190" s="7"/>
      <c r="D190" s="33"/>
    </row>
    <row r="191" spans="3:4">
      <c r="C191" s="7"/>
      <c r="D191" s="33"/>
    </row>
    <row r="192" spans="3:4">
      <c r="C192" s="7"/>
      <c r="D192" s="33"/>
    </row>
    <row r="193" spans="3:4">
      <c r="C193" s="7"/>
      <c r="D193" s="33"/>
    </row>
    <row r="194" spans="3:4">
      <c r="C194" s="7"/>
      <c r="D194" s="33"/>
    </row>
    <row r="195" spans="3:4">
      <c r="C195" s="7"/>
      <c r="D195" s="33"/>
    </row>
    <row r="196" spans="3:4">
      <c r="C196" s="7"/>
      <c r="D196" s="33"/>
    </row>
    <row r="197" spans="3:4">
      <c r="C197" s="7"/>
      <c r="D197" s="33"/>
    </row>
    <row r="198" spans="3:4">
      <c r="C198" s="7"/>
      <c r="D198" s="33"/>
    </row>
    <row r="199" spans="3:4">
      <c r="C199" s="7"/>
      <c r="D199" s="33"/>
    </row>
    <row r="200" spans="3:4">
      <c r="C200" s="7"/>
      <c r="D200" s="33"/>
    </row>
    <row r="201" spans="3:4">
      <c r="C201" s="7"/>
      <c r="D201" s="33"/>
    </row>
    <row r="202" spans="3:4">
      <c r="C202" s="7"/>
      <c r="D202" s="33"/>
    </row>
    <row r="203" spans="3:4">
      <c r="C203" s="7"/>
      <c r="D203" s="33"/>
    </row>
    <row r="204" spans="3:4">
      <c r="C204" s="7"/>
      <c r="D204" s="33"/>
    </row>
    <row r="205" spans="3:4">
      <c r="C205" s="7"/>
      <c r="D205" s="33"/>
    </row>
    <row r="206" spans="3:4">
      <c r="C206" s="7"/>
      <c r="D206" s="33"/>
    </row>
    <row r="207" spans="3:4">
      <c r="C207" s="7"/>
      <c r="D207" s="33"/>
    </row>
    <row r="208" spans="3:4">
      <c r="C208" s="7"/>
      <c r="D208" s="33"/>
    </row>
    <row r="209" spans="3:4">
      <c r="C209" s="7"/>
      <c r="D209" s="33"/>
    </row>
    <row r="210" spans="3:4">
      <c r="C210" s="7"/>
      <c r="D210" s="33"/>
    </row>
    <row r="211" spans="3:4">
      <c r="C211" s="7"/>
      <c r="D211" s="33"/>
    </row>
    <row r="212" spans="3:4">
      <c r="C212" s="7"/>
      <c r="D212" s="33"/>
    </row>
    <row r="213" spans="3:4">
      <c r="C213" s="7"/>
      <c r="D213" s="33"/>
    </row>
    <row r="214" spans="3:4">
      <c r="C214" s="7"/>
      <c r="D214" s="33"/>
    </row>
    <row r="215" spans="3:4">
      <c r="C215" s="7"/>
      <c r="D215" s="33"/>
    </row>
    <row r="216" spans="3:4">
      <c r="C216" s="7"/>
      <c r="D216" s="33"/>
    </row>
    <row r="217" spans="3:4">
      <c r="C217" s="7"/>
      <c r="D217" s="33"/>
    </row>
    <row r="218" spans="3:4">
      <c r="C218" s="7"/>
      <c r="D218" s="33"/>
    </row>
    <row r="219" spans="3:4">
      <c r="C219" s="7"/>
      <c r="D219" s="33"/>
    </row>
    <row r="220" spans="3:4">
      <c r="C220" s="7"/>
      <c r="D220" s="33"/>
    </row>
    <row r="221" spans="3:4">
      <c r="C221" s="7"/>
      <c r="D221" s="33"/>
    </row>
    <row r="222" spans="3:4">
      <c r="C222" s="7"/>
      <c r="D222" s="33"/>
    </row>
    <row r="223" spans="3:4">
      <c r="C223" s="7"/>
      <c r="D223" s="33"/>
    </row>
    <row r="224" spans="3:4">
      <c r="C224" s="7"/>
      <c r="D224" s="33"/>
    </row>
    <row r="225" spans="3:4">
      <c r="C225" s="7"/>
      <c r="D225" s="33"/>
    </row>
    <row r="226" spans="3:4">
      <c r="C226" s="7"/>
      <c r="D226" s="33"/>
    </row>
    <row r="227" spans="3:4">
      <c r="C227" s="7"/>
      <c r="D227" s="33"/>
    </row>
    <row r="228" spans="3:4">
      <c r="C228" s="7"/>
      <c r="D228" s="33"/>
    </row>
    <row r="229" spans="3:4">
      <c r="C229" s="7"/>
      <c r="D229" s="33"/>
    </row>
    <row r="230" spans="3:4">
      <c r="C230" s="33"/>
    </row>
    <row r="231" spans="3:4">
      <c r="C231" s="33"/>
    </row>
    <row r="232" spans="3:4">
      <c r="C232" s="33"/>
    </row>
    <row r="233" spans="3:4">
      <c r="C233" s="33"/>
    </row>
    <row r="234" spans="3:4">
      <c r="C234" s="33"/>
    </row>
    <row r="235" spans="3:4">
      <c r="C235" s="33"/>
    </row>
    <row r="236" spans="3:4">
      <c r="C236" s="33"/>
    </row>
    <row r="237" spans="3:4">
      <c r="C237" s="33"/>
    </row>
    <row r="238" spans="3:4">
      <c r="C238" s="33"/>
    </row>
    <row r="239" spans="3:4">
      <c r="C239" s="33"/>
    </row>
    <row r="240" spans="3:4">
      <c r="C240" s="33"/>
    </row>
    <row r="241" spans="3:3">
      <c r="C241" s="33"/>
    </row>
    <row r="242" spans="3:3">
      <c r="C242" s="33"/>
    </row>
    <row r="243" spans="3:3">
      <c r="C243" s="33"/>
    </row>
    <row r="244" spans="3:3">
      <c r="C244" s="33"/>
    </row>
    <row r="245" spans="3:3">
      <c r="C245" s="33"/>
    </row>
    <row r="246" spans="3:3">
      <c r="C246" s="33"/>
    </row>
    <row r="247" spans="3:3">
      <c r="C247" s="33"/>
    </row>
    <row r="248" spans="3:3">
      <c r="C248" s="33"/>
    </row>
    <row r="249" spans="3:3">
      <c r="C249" s="33"/>
    </row>
    <row r="250" spans="3:3">
      <c r="C250" s="33"/>
    </row>
    <row r="251" spans="3:3">
      <c r="C251" s="33"/>
    </row>
    <row r="252" spans="3:3">
      <c r="C252" s="33"/>
    </row>
    <row r="253" spans="3:3">
      <c r="C253" s="33"/>
    </row>
    <row r="254" spans="3:3">
      <c r="C254" s="33"/>
    </row>
    <row r="255" spans="3:3">
      <c r="C255" s="33"/>
    </row>
    <row r="256" spans="3:3">
      <c r="C256" s="33"/>
    </row>
    <row r="257" spans="3:3">
      <c r="C257" s="33"/>
    </row>
    <row r="258" spans="3:3">
      <c r="C258" s="33"/>
    </row>
    <row r="259" spans="3:3">
      <c r="C259" s="33"/>
    </row>
    <row r="260" spans="3:3">
      <c r="C260" s="33"/>
    </row>
    <row r="261" spans="3:3">
      <c r="C261" s="33"/>
    </row>
    <row r="262" spans="3:3">
      <c r="C262" s="33"/>
    </row>
    <row r="263" spans="3:3">
      <c r="C263" s="33"/>
    </row>
    <row r="264" spans="3:3">
      <c r="C264" s="33"/>
    </row>
    <row r="265" spans="3:3">
      <c r="C265" s="33"/>
    </row>
    <row r="266" spans="3:3">
      <c r="C266" s="33"/>
    </row>
    <row r="267" spans="3:3">
      <c r="C267" s="33"/>
    </row>
    <row r="268" spans="3:3">
      <c r="C268" s="33"/>
    </row>
    <row r="269" spans="3:3">
      <c r="C269" s="33"/>
    </row>
    <row r="270" spans="3:3">
      <c r="C270" s="33"/>
    </row>
    <row r="271" spans="3:3">
      <c r="C271" s="33"/>
    </row>
    <row r="272" spans="3:3">
      <c r="C272" s="33"/>
    </row>
    <row r="273" spans="3:3">
      <c r="C273" s="33"/>
    </row>
    <row r="274" spans="3:3">
      <c r="C274" s="33"/>
    </row>
    <row r="275" spans="3:3">
      <c r="C275" s="33"/>
    </row>
    <row r="276" spans="3:3">
      <c r="C276" s="33"/>
    </row>
    <row r="277" spans="3:3">
      <c r="C277" s="33"/>
    </row>
    <row r="278" spans="3:3">
      <c r="C278" s="33"/>
    </row>
    <row r="279" spans="3:3">
      <c r="C279" s="33"/>
    </row>
    <row r="280" spans="3:3">
      <c r="C280" s="33"/>
    </row>
    <row r="281" spans="3:3">
      <c r="C281" s="33"/>
    </row>
    <row r="282" spans="3:3">
      <c r="C282" s="33"/>
    </row>
    <row r="283" spans="3:3">
      <c r="C283" s="33"/>
    </row>
    <row r="284" spans="3:3">
      <c r="C284" s="33"/>
    </row>
    <row r="285" spans="3:3">
      <c r="C285" s="33"/>
    </row>
    <row r="286" spans="3:3">
      <c r="C286" s="33"/>
    </row>
    <row r="287" spans="3:3">
      <c r="C287" s="33"/>
    </row>
    <row r="288" spans="3:3">
      <c r="C288" s="33"/>
    </row>
    <row r="289" spans="3:3">
      <c r="C289" s="33"/>
    </row>
    <row r="290" spans="3:3">
      <c r="C290" s="33"/>
    </row>
    <row r="291" spans="3:3">
      <c r="C291" s="33"/>
    </row>
    <row r="292" spans="3:3">
      <c r="C292" s="33"/>
    </row>
    <row r="293" spans="3:3">
      <c r="C293" s="33"/>
    </row>
    <row r="294" spans="3:3">
      <c r="C294" s="33"/>
    </row>
    <row r="295" spans="3:3">
      <c r="C295" s="33"/>
    </row>
    <row r="296" spans="3:3">
      <c r="C296" s="33"/>
    </row>
    <row r="297" spans="3:3">
      <c r="C297" s="33"/>
    </row>
    <row r="298" spans="3:3">
      <c r="C298" s="33"/>
    </row>
    <row r="299" spans="3:3">
      <c r="C299" s="33"/>
    </row>
    <row r="300" spans="3:3">
      <c r="C300" s="33"/>
    </row>
    <row r="301" spans="3:3">
      <c r="C301" s="33"/>
    </row>
    <row r="302" spans="3:3">
      <c r="C302" s="33"/>
    </row>
    <row r="303" spans="3:3">
      <c r="C303" s="33"/>
    </row>
    <row r="304" spans="3:3">
      <c r="C304" s="33"/>
    </row>
    <row r="305" spans="3:3">
      <c r="C305" s="33"/>
    </row>
    <row r="306" spans="3:3">
      <c r="C306" s="33"/>
    </row>
    <row r="307" spans="3:3">
      <c r="C307" s="33"/>
    </row>
    <row r="308" spans="3:3">
      <c r="C308" s="33"/>
    </row>
    <row r="309" spans="3:3">
      <c r="C309" s="33"/>
    </row>
    <row r="310" spans="3:3">
      <c r="C310" s="33"/>
    </row>
    <row r="311" spans="3:3">
      <c r="C311" s="33"/>
    </row>
    <row r="312" spans="3:3">
      <c r="C312" s="33"/>
    </row>
    <row r="313" spans="3:3">
      <c r="C313" s="33"/>
    </row>
    <row r="314" spans="3:3">
      <c r="C314" s="33"/>
    </row>
    <row r="315" spans="3:3">
      <c r="C315" s="33"/>
    </row>
    <row r="316" spans="3:3">
      <c r="C316" s="33"/>
    </row>
    <row r="317" spans="3:3">
      <c r="C317" s="33"/>
    </row>
    <row r="318" spans="3:3">
      <c r="C318" s="33"/>
    </row>
    <row r="319" spans="3:3">
      <c r="C319" s="33"/>
    </row>
    <row r="320" spans="3:3">
      <c r="C320" s="33"/>
    </row>
    <row r="321" spans="3:3">
      <c r="C321" s="33"/>
    </row>
    <row r="322" spans="3:3">
      <c r="C322" s="33"/>
    </row>
    <row r="323" spans="3:3">
      <c r="C323" s="33"/>
    </row>
    <row r="324" spans="3:3">
      <c r="C324" s="33"/>
    </row>
    <row r="325" spans="3:3">
      <c r="C325" s="33"/>
    </row>
    <row r="326" spans="3:3">
      <c r="C326" s="33"/>
    </row>
    <row r="327" spans="3:3">
      <c r="C327" s="33"/>
    </row>
    <row r="328" spans="3:3">
      <c r="C328" s="33"/>
    </row>
    <row r="329" spans="3:3">
      <c r="C329" s="33"/>
    </row>
    <row r="330" spans="3:3">
      <c r="C330" s="33"/>
    </row>
    <row r="331" spans="3:3">
      <c r="C331" s="33"/>
    </row>
    <row r="332" spans="3:3">
      <c r="C332" s="33"/>
    </row>
    <row r="333" spans="3:3">
      <c r="C333" s="33"/>
    </row>
    <row r="334" spans="3:3">
      <c r="C334" s="33"/>
    </row>
    <row r="335" spans="3:3">
      <c r="C335" s="33"/>
    </row>
    <row r="336" spans="3:3">
      <c r="C336" s="33"/>
    </row>
    <row r="337" spans="3:3">
      <c r="C337" s="33"/>
    </row>
    <row r="338" spans="3:3">
      <c r="C338" s="33"/>
    </row>
    <row r="339" spans="3:3">
      <c r="C339" s="33"/>
    </row>
    <row r="340" spans="3:3">
      <c r="C340" s="33"/>
    </row>
    <row r="341" spans="3:3">
      <c r="C341" s="33"/>
    </row>
    <row r="342" spans="3:3">
      <c r="C342" s="33"/>
    </row>
    <row r="343" spans="3:3">
      <c r="C343" s="33"/>
    </row>
    <row r="344" spans="3:3">
      <c r="C344" s="33"/>
    </row>
    <row r="345" spans="3:3">
      <c r="C345" s="33"/>
    </row>
    <row r="346" spans="3:3">
      <c r="C346" s="33"/>
    </row>
    <row r="347" spans="3:3">
      <c r="C347" s="33"/>
    </row>
    <row r="348" spans="3:3">
      <c r="C348" s="33"/>
    </row>
    <row r="349" spans="3:3">
      <c r="C349" s="33"/>
    </row>
    <row r="350" spans="3:3">
      <c r="C350" s="33"/>
    </row>
    <row r="351" spans="3:3">
      <c r="C351" s="33"/>
    </row>
    <row r="352" spans="3:3">
      <c r="C352" s="33"/>
    </row>
    <row r="353" spans="3:3">
      <c r="C353" s="33"/>
    </row>
    <row r="354" spans="3:3">
      <c r="C354" s="33"/>
    </row>
    <row r="355" spans="3:3">
      <c r="C355" s="33"/>
    </row>
    <row r="356" spans="3:3">
      <c r="C356" s="33"/>
    </row>
    <row r="357" spans="3:3">
      <c r="C357" s="33"/>
    </row>
    <row r="358" spans="3:3">
      <c r="C358" s="33"/>
    </row>
    <row r="359" spans="3:3">
      <c r="C359" s="33"/>
    </row>
    <row r="360" spans="3:3">
      <c r="C360" s="33"/>
    </row>
    <row r="361" spans="3:3">
      <c r="C361" s="33"/>
    </row>
    <row r="362" spans="3:3">
      <c r="C362" s="33"/>
    </row>
    <row r="363" spans="3:3">
      <c r="C363" s="33"/>
    </row>
    <row r="364" spans="3:3">
      <c r="C364" s="33"/>
    </row>
    <row r="365" spans="3:3">
      <c r="C365" s="33"/>
    </row>
    <row r="366" spans="3:3">
      <c r="C366" s="33"/>
    </row>
    <row r="367" spans="3:3">
      <c r="C367" s="33"/>
    </row>
    <row r="368" spans="3:3">
      <c r="C368" s="33"/>
    </row>
    <row r="369" spans="3:3">
      <c r="C369" s="33"/>
    </row>
    <row r="370" spans="3:3">
      <c r="C370" s="33"/>
    </row>
    <row r="371" spans="3:3">
      <c r="C371" s="33"/>
    </row>
    <row r="372" spans="3:3">
      <c r="C372" s="33"/>
    </row>
    <row r="373" spans="3:3">
      <c r="C373" s="33"/>
    </row>
    <row r="374" spans="3:3">
      <c r="C374" s="33"/>
    </row>
    <row r="375" spans="3:3">
      <c r="C375" s="33"/>
    </row>
    <row r="376" spans="3:3">
      <c r="C376" s="33"/>
    </row>
    <row r="377" spans="3:3">
      <c r="C377" s="33"/>
    </row>
    <row r="378" spans="3:3">
      <c r="C378" s="33"/>
    </row>
    <row r="379" spans="3:3">
      <c r="C379" s="33"/>
    </row>
    <row r="380" spans="3:3">
      <c r="C380" s="33"/>
    </row>
    <row r="381" spans="3:3">
      <c r="C381" s="33"/>
    </row>
    <row r="382" spans="3:3">
      <c r="C382" s="33"/>
    </row>
    <row r="383" spans="3:3">
      <c r="C383" s="33"/>
    </row>
    <row r="384" spans="3:3">
      <c r="C384" s="33"/>
    </row>
    <row r="385" spans="3:3">
      <c r="C385" s="33"/>
    </row>
    <row r="386" spans="3:3">
      <c r="C386" s="33"/>
    </row>
    <row r="387" spans="3:3">
      <c r="C387" s="33"/>
    </row>
    <row r="388" spans="3:3">
      <c r="C388" s="33"/>
    </row>
    <row r="389" spans="3:3">
      <c r="C389" s="33"/>
    </row>
    <row r="390" spans="3:3">
      <c r="C390" s="33"/>
    </row>
    <row r="391" spans="3:3">
      <c r="C391" s="33"/>
    </row>
    <row r="392" spans="3:3">
      <c r="C392" s="33"/>
    </row>
    <row r="393" spans="3:3">
      <c r="C393" s="33"/>
    </row>
    <row r="394" spans="3:3">
      <c r="C394" s="33"/>
    </row>
    <row r="395" spans="3:3">
      <c r="C395" s="33"/>
    </row>
    <row r="396" spans="3:3">
      <c r="C396" s="33"/>
    </row>
    <row r="397" spans="3:3">
      <c r="C397" s="33"/>
    </row>
    <row r="398" spans="3:3">
      <c r="C398" s="33"/>
    </row>
    <row r="399" spans="3:3">
      <c r="C399" s="33"/>
    </row>
    <row r="400" spans="3:3">
      <c r="C400" s="33"/>
    </row>
    <row r="401" spans="3:3">
      <c r="C401" s="33"/>
    </row>
    <row r="402" spans="3:3">
      <c r="C402" s="33"/>
    </row>
    <row r="403" spans="3:3">
      <c r="C403" s="33"/>
    </row>
    <row r="404" spans="3:3">
      <c r="C404" s="33"/>
    </row>
    <row r="405" spans="3:3">
      <c r="C405" s="33"/>
    </row>
    <row r="406" spans="3:3">
      <c r="C406" s="33"/>
    </row>
    <row r="407" spans="3:3">
      <c r="C407" s="33"/>
    </row>
    <row r="408" spans="3:3">
      <c r="C408" s="33"/>
    </row>
    <row r="409" spans="3:3">
      <c r="C409" s="33"/>
    </row>
    <row r="410" spans="3:3">
      <c r="C410" s="33"/>
    </row>
    <row r="411" spans="3:3">
      <c r="C411" s="33"/>
    </row>
    <row r="412" spans="3:3">
      <c r="C412" s="33"/>
    </row>
    <row r="413" spans="3:3">
      <c r="C413" s="33"/>
    </row>
    <row r="414" spans="3:3">
      <c r="C414" s="33"/>
    </row>
    <row r="415" spans="3:3">
      <c r="C415" s="33"/>
    </row>
    <row r="416" spans="3:3">
      <c r="C416" s="33"/>
    </row>
    <row r="417" spans="3:3">
      <c r="C417" s="33"/>
    </row>
    <row r="418" spans="3:3">
      <c r="C418" s="33"/>
    </row>
    <row r="419" spans="3:3">
      <c r="C419" s="33"/>
    </row>
    <row r="420" spans="3:3">
      <c r="C420" s="33"/>
    </row>
    <row r="421" spans="3:3">
      <c r="C421" s="33"/>
    </row>
    <row r="422" spans="3:3">
      <c r="C422" s="33"/>
    </row>
    <row r="423" spans="3:3">
      <c r="C423" s="33"/>
    </row>
    <row r="424" spans="3:3">
      <c r="C424" s="33"/>
    </row>
    <row r="425" spans="3:3">
      <c r="C425" s="33"/>
    </row>
    <row r="426" spans="3:3">
      <c r="C426" s="33"/>
    </row>
    <row r="427" spans="3:3">
      <c r="C427" s="33"/>
    </row>
    <row r="428" spans="3:3">
      <c r="C428" s="33"/>
    </row>
    <row r="429" spans="3:3">
      <c r="C429" s="33"/>
    </row>
    <row r="430" spans="3:3">
      <c r="C430" s="33"/>
    </row>
    <row r="431" spans="3:3">
      <c r="C431" s="33"/>
    </row>
    <row r="432" spans="3:3">
      <c r="C432" s="33"/>
    </row>
    <row r="433" spans="3:3">
      <c r="C433" s="33"/>
    </row>
    <row r="434" spans="3:3">
      <c r="C434" s="33"/>
    </row>
    <row r="435" spans="3:3">
      <c r="C435" s="33"/>
    </row>
    <row r="436" spans="3:3">
      <c r="C436" s="33"/>
    </row>
    <row r="437" spans="3:3">
      <c r="C437" s="33"/>
    </row>
    <row r="438" spans="3:3">
      <c r="C438" s="33"/>
    </row>
    <row r="439" spans="3:3">
      <c r="C439" s="33"/>
    </row>
    <row r="440" spans="3:3">
      <c r="C440" s="33"/>
    </row>
    <row r="441" spans="3:3">
      <c r="C441" s="33"/>
    </row>
    <row r="442" spans="3:3">
      <c r="C442" s="33"/>
    </row>
    <row r="443" spans="3:3">
      <c r="C443" s="33"/>
    </row>
    <row r="444" spans="3:3">
      <c r="C444" s="33"/>
    </row>
    <row r="445" spans="3:3">
      <c r="C445" s="33"/>
    </row>
    <row r="446" spans="3:3">
      <c r="C446" s="33"/>
    </row>
    <row r="447" spans="3:3">
      <c r="C447" s="33"/>
    </row>
    <row r="448" spans="3:3">
      <c r="C448" s="33"/>
    </row>
    <row r="449" spans="3:3">
      <c r="C449" s="33"/>
    </row>
    <row r="450" spans="3:3">
      <c r="C450" s="33"/>
    </row>
    <row r="451" spans="3:3">
      <c r="C451" s="33"/>
    </row>
    <row r="452" spans="3:3">
      <c r="C452" s="33"/>
    </row>
    <row r="453" spans="3:3">
      <c r="C453" s="33"/>
    </row>
    <row r="454" spans="3:3">
      <c r="C454" s="33"/>
    </row>
    <row r="455" spans="3:3">
      <c r="C455" s="33"/>
    </row>
    <row r="456" spans="3:3">
      <c r="C456" s="33"/>
    </row>
    <row r="457" spans="3:3">
      <c r="C457" s="33"/>
    </row>
    <row r="458" spans="3:3">
      <c r="C458" s="33"/>
    </row>
    <row r="459" spans="3:3">
      <c r="C459" s="33"/>
    </row>
    <row r="460" spans="3:3">
      <c r="C460" s="33"/>
    </row>
    <row r="461" spans="3:3">
      <c r="C461" s="33"/>
    </row>
    <row r="462" spans="3:3">
      <c r="C462" s="33"/>
    </row>
    <row r="463" spans="3:3">
      <c r="C463" s="33"/>
    </row>
    <row r="464" spans="3:3">
      <c r="C464" s="33"/>
    </row>
    <row r="465" spans="3:3">
      <c r="C465" s="33"/>
    </row>
    <row r="466" spans="3:3">
      <c r="C466" s="33"/>
    </row>
    <row r="467" spans="3:3">
      <c r="C467" s="33"/>
    </row>
    <row r="468" spans="3:3">
      <c r="C468" s="33"/>
    </row>
    <row r="469" spans="3:3">
      <c r="C469" s="33"/>
    </row>
    <row r="470" spans="3:3">
      <c r="C470" s="33"/>
    </row>
    <row r="471" spans="3:3">
      <c r="C471" s="33"/>
    </row>
    <row r="472" spans="3:3">
      <c r="C472" s="33"/>
    </row>
    <row r="473" spans="3:3">
      <c r="C473" s="33"/>
    </row>
    <row r="474" spans="3:3">
      <c r="C474" s="33"/>
    </row>
    <row r="475" spans="3:3">
      <c r="C475" s="33"/>
    </row>
    <row r="476" spans="3:3">
      <c r="C476" s="33"/>
    </row>
    <row r="477" spans="3:3">
      <c r="C477" s="33"/>
    </row>
    <row r="478" spans="3:3">
      <c r="C478" s="33"/>
    </row>
    <row r="479" spans="3:3">
      <c r="C479" s="33"/>
    </row>
    <row r="480" spans="3:3">
      <c r="C480" s="33"/>
    </row>
    <row r="481" spans="3:3">
      <c r="C481" s="33"/>
    </row>
    <row r="482" spans="3:3">
      <c r="C482" s="33"/>
    </row>
    <row r="483" spans="3:3">
      <c r="C483" s="33"/>
    </row>
    <row r="484" spans="3:3">
      <c r="C484" s="33"/>
    </row>
    <row r="485" spans="3:3">
      <c r="C485" s="33"/>
    </row>
    <row r="486" spans="3:3">
      <c r="C486" s="33"/>
    </row>
    <row r="487" spans="3:3">
      <c r="C487" s="33"/>
    </row>
    <row r="488" spans="3:3">
      <c r="C488" s="33"/>
    </row>
    <row r="489" spans="3:3">
      <c r="C489" s="33"/>
    </row>
    <row r="490" spans="3:3">
      <c r="C490" s="33"/>
    </row>
    <row r="491" spans="3:3">
      <c r="C491" s="33"/>
    </row>
    <row r="492" spans="3:3">
      <c r="C492" s="33"/>
    </row>
    <row r="493" spans="3:3">
      <c r="C493" s="33"/>
    </row>
    <row r="494" spans="3:3">
      <c r="C494" s="33"/>
    </row>
    <row r="495" spans="3:3">
      <c r="C495" s="33"/>
    </row>
    <row r="496" spans="3:3">
      <c r="C496" s="33"/>
    </row>
    <row r="497" spans="3:3">
      <c r="C497" s="33"/>
    </row>
    <row r="498" spans="3:3">
      <c r="C498" s="33"/>
    </row>
    <row r="499" spans="3:3">
      <c r="C499" s="33"/>
    </row>
    <row r="500" spans="3:3">
      <c r="C500" s="33"/>
    </row>
    <row r="501" spans="3:3">
      <c r="C501" s="33"/>
    </row>
    <row r="502" spans="3:3">
      <c r="C502" s="33"/>
    </row>
    <row r="503" spans="3:3">
      <c r="C503" s="33"/>
    </row>
    <row r="504" spans="3:3">
      <c r="C504" s="33"/>
    </row>
    <row r="505" spans="3:3">
      <c r="C505" s="33"/>
    </row>
    <row r="506" spans="3:3">
      <c r="C506" s="33"/>
    </row>
    <row r="507" spans="3:3">
      <c r="C507" s="33"/>
    </row>
    <row r="508" spans="3:3">
      <c r="C508" s="33"/>
    </row>
    <row r="509" spans="3:3">
      <c r="C509" s="33"/>
    </row>
    <row r="510" spans="3:3">
      <c r="C510" s="33"/>
    </row>
    <row r="511" spans="3:3">
      <c r="C511" s="33"/>
    </row>
    <row r="512" spans="3:3">
      <c r="C512" s="33"/>
    </row>
    <row r="513" spans="3:3">
      <c r="C513" s="33"/>
    </row>
    <row r="514" spans="3:3">
      <c r="C514" s="33"/>
    </row>
    <row r="515" spans="3:3">
      <c r="C515" s="33"/>
    </row>
    <row r="516" spans="3:3">
      <c r="C516" s="33"/>
    </row>
    <row r="517" spans="3:3">
      <c r="C517" s="33"/>
    </row>
    <row r="518" spans="3:3">
      <c r="C518" s="33"/>
    </row>
    <row r="519" spans="3:3">
      <c r="C519" s="33"/>
    </row>
    <row r="520" spans="3:3">
      <c r="C520" s="33"/>
    </row>
    <row r="521" spans="3:3">
      <c r="C521" s="33"/>
    </row>
    <row r="522" spans="3:3">
      <c r="C522" s="33"/>
    </row>
    <row r="523" spans="3:3">
      <c r="C523" s="33"/>
    </row>
    <row r="524" spans="3:3">
      <c r="C524" s="33"/>
    </row>
    <row r="525" spans="3:3">
      <c r="C525" s="33"/>
    </row>
    <row r="526" spans="3:3">
      <c r="C526" s="33"/>
    </row>
    <row r="527" spans="3:3">
      <c r="C527" s="33"/>
    </row>
    <row r="528" spans="3:3">
      <c r="C528" s="33"/>
    </row>
    <row r="529" spans="3:3">
      <c r="C529" s="33"/>
    </row>
    <row r="530" spans="3:3">
      <c r="C530" s="33"/>
    </row>
    <row r="531" spans="3:3">
      <c r="C531" s="33"/>
    </row>
    <row r="532" spans="3:3">
      <c r="C532" s="33"/>
    </row>
    <row r="533" spans="3:3">
      <c r="C533" s="33"/>
    </row>
    <row r="534" spans="3:3">
      <c r="C534" s="33"/>
    </row>
    <row r="535" spans="3:3">
      <c r="C535" s="33"/>
    </row>
    <row r="536" spans="3:3">
      <c r="C536" s="33"/>
    </row>
    <row r="537" spans="3:3">
      <c r="C537" s="33"/>
    </row>
    <row r="538" spans="3:3">
      <c r="C538" s="33"/>
    </row>
    <row r="539" spans="3:3">
      <c r="C539" s="33"/>
    </row>
    <row r="540" spans="3:3">
      <c r="C540" s="33"/>
    </row>
    <row r="541" spans="3:3">
      <c r="C541" s="33"/>
    </row>
    <row r="542" spans="3:3">
      <c r="C542" s="33"/>
    </row>
    <row r="543" spans="3:3">
      <c r="C543" s="33"/>
    </row>
    <row r="544" spans="3:3">
      <c r="C544" s="33"/>
    </row>
    <row r="545" spans="3:3">
      <c r="C545" s="33"/>
    </row>
    <row r="546" spans="3:3">
      <c r="C546" s="33"/>
    </row>
    <row r="547" spans="3:3">
      <c r="C547" s="33"/>
    </row>
    <row r="548" spans="3:3">
      <c r="C548" s="33"/>
    </row>
    <row r="549" spans="3:3">
      <c r="C549" s="33"/>
    </row>
    <row r="550" spans="3:3">
      <c r="C550" s="33"/>
    </row>
    <row r="551" spans="3:3">
      <c r="C551" s="33"/>
    </row>
    <row r="552" spans="3:3">
      <c r="C552" s="33"/>
    </row>
    <row r="553" spans="3:3">
      <c r="C553" s="33"/>
    </row>
    <row r="554" spans="3:3">
      <c r="C554" s="33"/>
    </row>
    <row r="555" spans="3:3">
      <c r="C555" s="33"/>
    </row>
    <row r="556" spans="3:3">
      <c r="C556" s="33"/>
    </row>
    <row r="557" spans="3:3">
      <c r="C557" s="33"/>
    </row>
    <row r="558" spans="3:3">
      <c r="C558" s="33"/>
    </row>
    <row r="559" spans="3:3">
      <c r="C559" s="33"/>
    </row>
    <row r="560" spans="3:3">
      <c r="C560" s="33"/>
    </row>
    <row r="561" spans="3:3">
      <c r="C561" s="33"/>
    </row>
    <row r="562" spans="3:3">
      <c r="C562" s="33"/>
    </row>
    <row r="563" spans="3:3">
      <c r="C563" s="33"/>
    </row>
    <row r="564" spans="3:3">
      <c r="C564" s="33"/>
    </row>
    <row r="565" spans="3:3">
      <c r="C565" s="33"/>
    </row>
    <row r="566" spans="3:3">
      <c r="C566" s="33"/>
    </row>
    <row r="567" spans="3:3">
      <c r="C567" s="33"/>
    </row>
    <row r="568" spans="3:3">
      <c r="C568" s="33"/>
    </row>
    <row r="569" spans="3:3">
      <c r="C569" s="33"/>
    </row>
    <row r="570" spans="3:3">
      <c r="C570" s="33"/>
    </row>
    <row r="571" spans="3:3">
      <c r="C571" s="33"/>
    </row>
    <row r="572" spans="3:3">
      <c r="C572" s="33"/>
    </row>
    <row r="573" spans="3:3">
      <c r="C573" s="33"/>
    </row>
    <row r="574" spans="3:3">
      <c r="C574" s="33"/>
    </row>
    <row r="575" spans="3:3">
      <c r="C575" s="33"/>
    </row>
    <row r="576" spans="3:3">
      <c r="C576" s="33"/>
    </row>
    <row r="577" spans="3:3">
      <c r="C577" s="33"/>
    </row>
    <row r="578" spans="3:3">
      <c r="C578" s="33"/>
    </row>
    <row r="579" spans="3:3">
      <c r="C579" s="33"/>
    </row>
    <row r="580" spans="3:3">
      <c r="C580" s="33"/>
    </row>
    <row r="581" spans="3:3">
      <c r="C581" s="33"/>
    </row>
    <row r="582" spans="3:3">
      <c r="C582" s="33"/>
    </row>
    <row r="583" spans="3:3">
      <c r="C583" s="33"/>
    </row>
    <row r="584" spans="3:3">
      <c r="C584" s="33"/>
    </row>
    <row r="585" spans="3:3">
      <c r="C585" s="33"/>
    </row>
    <row r="586" spans="3:3">
      <c r="C586" s="33"/>
    </row>
    <row r="587" spans="3:3">
      <c r="C587" s="33"/>
    </row>
    <row r="588" spans="3:3">
      <c r="C588" s="33"/>
    </row>
    <row r="589" spans="3:3">
      <c r="C589" s="33"/>
    </row>
    <row r="590" spans="3:3">
      <c r="C590" s="33"/>
    </row>
    <row r="591" spans="3:3">
      <c r="C591" s="33"/>
    </row>
    <row r="592" spans="3:3">
      <c r="C592" s="33"/>
    </row>
    <row r="593" spans="3:3">
      <c r="C593" s="33"/>
    </row>
    <row r="594" spans="3:3">
      <c r="C594" s="33"/>
    </row>
    <row r="595" spans="3:3">
      <c r="C595" s="33"/>
    </row>
    <row r="596" spans="3:3">
      <c r="C596" s="33"/>
    </row>
    <row r="597" spans="3:3">
      <c r="C597" s="33"/>
    </row>
    <row r="598" spans="3:3">
      <c r="C598" s="33"/>
    </row>
    <row r="599" spans="3:3">
      <c r="C599" s="33"/>
    </row>
    <row r="600" spans="3:3">
      <c r="C600" s="33"/>
    </row>
    <row r="601" spans="3:3">
      <c r="C601" s="33"/>
    </row>
    <row r="602" spans="3:3">
      <c r="C602" s="33"/>
    </row>
    <row r="603" spans="3:3">
      <c r="C603" s="33"/>
    </row>
    <row r="604" spans="3:3">
      <c r="C604" s="33"/>
    </row>
    <row r="605" spans="3:3">
      <c r="C605" s="33"/>
    </row>
    <row r="606" spans="3:3">
      <c r="C606" s="33"/>
    </row>
    <row r="607" spans="3:3">
      <c r="C607" s="33"/>
    </row>
    <row r="608" spans="3:3">
      <c r="C608" s="33"/>
    </row>
    <row r="609" spans="3:3">
      <c r="C609" s="33"/>
    </row>
    <row r="610" spans="3:3">
      <c r="C610" s="33"/>
    </row>
    <row r="611" spans="3:3">
      <c r="C611" s="33"/>
    </row>
    <row r="612" spans="3:3">
      <c r="C612" s="33"/>
    </row>
    <row r="613" spans="3:3">
      <c r="C613" s="33"/>
    </row>
    <row r="614" spans="3:3">
      <c r="C614" s="33"/>
    </row>
    <row r="615" spans="3:3">
      <c r="C615" s="33"/>
    </row>
    <row r="616" spans="3:3">
      <c r="C616" s="33"/>
    </row>
    <row r="617" spans="3:3">
      <c r="C617" s="33"/>
    </row>
    <row r="618" spans="3:3">
      <c r="C618" s="33"/>
    </row>
    <row r="619" spans="3:3">
      <c r="C619" s="33"/>
    </row>
    <row r="620" spans="3:3">
      <c r="C620" s="33"/>
    </row>
    <row r="621" spans="3:3">
      <c r="C621" s="33"/>
    </row>
    <row r="622" spans="3:3">
      <c r="C622" s="33"/>
    </row>
    <row r="623" spans="3:3">
      <c r="C623" s="33"/>
    </row>
    <row r="624" spans="3:3">
      <c r="C624" s="33"/>
    </row>
    <row r="625" spans="3:3">
      <c r="C625" s="33"/>
    </row>
    <row r="626" spans="3:3">
      <c r="C626" s="33"/>
    </row>
    <row r="627" spans="3:3">
      <c r="C627" s="33"/>
    </row>
    <row r="628" spans="3:3">
      <c r="C628" s="33"/>
    </row>
    <row r="629" spans="3:3">
      <c r="C629" s="33"/>
    </row>
    <row r="630" spans="3:3">
      <c r="C630" s="33"/>
    </row>
    <row r="631" spans="3:3">
      <c r="C631" s="33"/>
    </row>
    <row r="632" spans="3:3">
      <c r="C632" s="33"/>
    </row>
    <row r="633" spans="3:3">
      <c r="C633" s="33"/>
    </row>
    <row r="634" spans="3:3">
      <c r="C634" s="33"/>
    </row>
    <row r="635" spans="3:3">
      <c r="C635" s="33"/>
    </row>
    <row r="636" spans="3:3">
      <c r="C636" s="33"/>
    </row>
    <row r="637" spans="3:3">
      <c r="C637" s="33"/>
    </row>
    <row r="638" spans="3:3">
      <c r="C638" s="33"/>
    </row>
    <row r="639" spans="3:3">
      <c r="C639" s="33"/>
    </row>
    <row r="640" spans="3:3">
      <c r="C640" s="33"/>
    </row>
    <row r="641" spans="3:3">
      <c r="C641" s="33"/>
    </row>
    <row r="642" spans="3:3">
      <c r="C642" s="33"/>
    </row>
    <row r="643" spans="3:3">
      <c r="C643" s="33"/>
    </row>
    <row r="644" spans="3:3">
      <c r="C644" s="33"/>
    </row>
    <row r="645" spans="3:3">
      <c r="C645" s="33"/>
    </row>
    <row r="646" spans="3:3">
      <c r="C646" s="33"/>
    </row>
    <row r="647" spans="3:3">
      <c r="C647" s="33"/>
    </row>
    <row r="648" spans="3:3">
      <c r="C648" s="33"/>
    </row>
    <row r="649" spans="3:3">
      <c r="C649" s="33"/>
    </row>
    <row r="650" spans="3:3">
      <c r="C650" s="33"/>
    </row>
    <row r="651" spans="3:3">
      <c r="C651" s="33"/>
    </row>
    <row r="652" spans="3:3">
      <c r="C652" s="33"/>
    </row>
    <row r="653" spans="3:3">
      <c r="C653" s="33"/>
    </row>
    <row r="654" spans="3:3">
      <c r="C654" s="33"/>
    </row>
    <row r="655" spans="3:3">
      <c r="C655" s="33"/>
    </row>
    <row r="656" spans="3:3">
      <c r="C656" s="33"/>
    </row>
    <row r="657" spans="3:3">
      <c r="C657" s="33"/>
    </row>
    <row r="658" spans="3:3">
      <c r="C658" s="33"/>
    </row>
    <row r="659" spans="3:3">
      <c r="C659" s="33"/>
    </row>
    <row r="660" spans="3:3">
      <c r="C660" s="33"/>
    </row>
    <row r="661" spans="3:3">
      <c r="C661" s="33"/>
    </row>
    <row r="662" spans="3:3">
      <c r="C662" s="33"/>
    </row>
    <row r="663" spans="3:3">
      <c r="C663" s="33"/>
    </row>
    <row r="664" spans="3:3">
      <c r="C664" s="33"/>
    </row>
    <row r="665" spans="3:3">
      <c r="C665" s="33"/>
    </row>
    <row r="666" spans="3:3">
      <c r="C666" s="33"/>
    </row>
    <row r="667" spans="3:3">
      <c r="C667" s="33"/>
    </row>
    <row r="668" spans="3:3">
      <c r="C668" s="33"/>
    </row>
    <row r="669" spans="3:3">
      <c r="C669" s="33"/>
    </row>
    <row r="670" spans="3:3">
      <c r="C670" s="33"/>
    </row>
    <row r="671" spans="3:3">
      <c r="C671" s="33"/>
    </row>
    <row r="672" spans="3:3">
      <c r="C672" s="33"/>
    </row>
    <row r="673" spans="3:3">
      <c r="C673" s="33"/>
    </row>
    <row r="674" spans="3:3">
      <c r="C674" s="33"/>
    </row>
    <row r="675" spans="3:3">
      <c r="C675" s="33"/>
    </row>
    <row r="676" spans="3:3">
      <c r="C676" s="33"/>
    </row>
    <row r="677" spans="3:3">
      <c r="C677" s="33"/>
    </row>
    <row r="678" spans="3:3">
      <c r="C678" s="33"/>
    </row>
    <row r="679" spans="3:3">
      <c r="C679" s="33"/>
    </row>
    <row r="680" spans="3:3">
      <c r="C680" s="33"/>
    </row>
    <row r="681" spans="3:3">
      <c r="C681" s="33"/>
    </row>
    <row r="682" spans="3:3">
      <c r="C682" s="33"/>
    </row>
    <row r="683" spans="3:3">
      <c r="C683" s="33"/>
    </row>
    <row r="684" spans="3:3">
      <c r="C684" s="33"/>
    </row>
    <row r="685" spans="3:3">
      <c r="C685" s="33"/>
    </row>
    <row r="686" spans="3:3">
      <c r="C686" s="33"/>
    </row>
    <row r="687" spans="3:3">
      <c r="C687" s="33"/>
    </row>
    <row r="688" spans="3:3">
      <c r="C688" s="33"/>
    </row>
    <row r="689" spans="3:3">
      <c r="C689" s="33"/>
    </row>
    <row r="690" spans="3:3">
      <c r="C690" s="33"/>
    </row>
    <row r="691" spans="3:3">
      <c r="C691" s="33"/>
    </row>
    <row r="692" spans="3:3">
      <c r="C692" s="33"/>
    </row>
    <row r="693" spans="3:3">
      <c r="C693" s="33"/>
    </row>
    <row r="694" spans="3:3">
      <c r="C694" s="33"/>
    </row>
    <row r="695" spans="3:3">
      <c r="C695" s="33"/>
    </row>
    <row r="696" spans="3:3">
      <c r="C696" s="33"/>
    </row>
    <row r="697" spans="3:3">
      <c r="C697" s="33"/>
    </row>
    <row r="698" spans="3:3">
      <c r="C698" s="33"/>
    </row>
    <row r="699" spans="3:3">
      <c r="C699" s="33"/>
    </row>
    <row r="700" spans="3:3">
      <c r="C700" s="33"/>
    </row>
    <row r="701" spans="3:3">
      <c r="C701" s="33"/>
    </row>
    <row r="702" spans="3:3">
      <c r="C702" s="33"/>
    </row>
    <row r="703" spans="3:3">
      <c r="C703" s="33"/>
    </row>
    <row r="704" spans="3:3">
      <c r="C704" s="33"/>
    </row>
    <row r="705" spans="3:3">
      <c r="C705" s="33"/>
    </row>
    <row r="706" spans="3:3">
      <c r="C706" s="33"/>
    </row>
    <row r="707" spans="3:3">
      <c r="C707" s="33"/>
    </row>
    <row r="708" spans="3:3">
      <c r="C708" s="33"/>
    </row>
    <row r="709" spans="3:3">
      <c r="C709" s="33"/>
    </row>
    <row r="710" spans="3:3">
      <c r="C710" s="33"/>
    </row>
    <row r="711" spans="3:3">
      <c r="C711" s="33"/>
    </row>
    <row r="712" spans="3:3">
      <c r="C712" s="33"/>
    </row>
    <row r="713" spans="3:3">
      <c r="C713" s="33"/>
    </row>
    <row r="714" spans="3:3">
      <c r="C714" s="33"/>
    </row>
    <row r="715" spans="3:3">
      <c r="C715" s="33"/>
    </row>
    <row r="716" spans="3:3">
      <c r="C716" s="33"/>
    </row>
    <row r="717" spans="3:3">
      <c r="C717" s="33"/>
    </row>
    <row r="718" spans="3:3">
      <c r="C718" s="33"/>
    </row>
    <row r="719" spans="3:3">
      <c r="C719" s="33"/>
    </row>
    <row r="720" spans="3:3">
      <c r="C720" s="33"/>
    </row>
    <row r="721" spans="3:3">
      <c r="C721" s="33"/>
    </row>
    <row r="722" spans="3:3">
      <c r="C722" s="33"/>
    </row>
    <row r="723" spans="3:3">
      <c r="C723" s="33"/>
    </row>
    <row r="724" spans="3:3">
      <c r="C724" s="33"/>
    </row>
    <row r="725" spans="3:3">
      <c r="C725" s="33"/>
    </row>
    <row r="726" spans="3:3">
      <c r="C726" s="33"/>
    </row>
    <row r="727" spans="3:3">
      <c r="C727" s="33"/>
    </row>
    <row r="728" spans="3:3">
      <c r="C728" s="33"/>
    </row>
    <row r="729" spans="3:3">
      <c r="C729" s="33"/>
    </row>
    <row r="730" spans="3:3">
      <c r="C730" s="33"/>
    </row>
    <row r="731" spans="3:3">
      <c r="C731" s="33"/>
    </row>
    <row r="732" spans="3:3">
      <c r="C732" s="33"/>
    </row>
    <row r="733" spans="3:3">
      <c r="C733" s="33"/>
    </row>
    <row r="734" spans="3:3">
      <c r="C734" s="33"/>
    </row>
    <row r="735" spans="3:3">
      <c r="C735" s="33"/>
    </row>
    <row r="736" spans="3:3">
      <c r="C736" s="33"/>
    </row>
    <row r="737" spans="3:3">
      <c r="C737" s="33"/>
    </row>
    <row r="738" spans="3:3">
      <c r="C738" s="33"/>
    </row>
    <row r="739" spans="3:3">
      <c r="C739" s="33"/>
    </row>
    <row r="740" spans="3:3">
      <c r="C740" s="33"/>
    </row>
    <row r="741" spans="3:3">
      <c r="C741" s="33"/>
    </row>
    <row r="742" spans="3:3">
      <c r="C742" s="33"/>
    </row>
    <row r="743" spans="3:3">
      <c r="C743" s="33"/>
    </row>
    <row r="744" spans="3:3">
      <c r="C744" s="33"/>
    </row>
    <row r="745" spans="3:3">
      <c r="C745" s="33"/>
    </row>
    <row r="746" spans="3:3">
      <c r="C746" s="33"/>
    </row>
    <row r="747" spans="3:3">
      <c r="C747" s="33"/>
    </row>
    <row r="748" spans="3:3">
      <c r="C748" s="33"/>
    </row>
    <row r="749" spans="3:3">
      <c r="C749" s="33"/>
    </row>
    <row r="750" spans="3:3">
      <c r="C750" s="33"/>
    </row>
    <row r="751" spans="3:3">
      <c r="C751" s="33"/>
    </row>
    <row r="752" spans="3:3">
      <c r="C752" s="33"/>
    </row>
    <row r="753" spans="3:3">
      <c r="C753" s="33"/>
    </row>
    <row r="754" spans="3:3">
      <c r="C754" s="33"/>
    </row>
    <row r="755" spans="3:3">
      <c r="C755" s="33"/>
    </row>
    <row r="756" spans="3:3">
      <c r="C756" s="33"/>
    </row>
    <row r="757" spans="3:3">
      <c r="C757" s="33"/>
    </row>
    <row r="758" spans="3:3">
      <c r="C758" s="33"/>
    </row>
    <row r="759" spans="3:3">
      <c r="C759" s="33"/>
    </row>
    <row r="760" spans="3:3">
      <c r="C760" s="33"/>
    </row>
    <row r="761" spans="3:3">
      <c r="C761" s="33"/>
    </row>
    <row r="762" spans="3:3">
      <c r="C762" s="33"/>
    </row>
    <row r="763" spans="3:3">
      <c r="C763" s="33"/>
    </row>
    <row r="764" spans="3:3">
      <c r="C764" s="33"/>
    </row>
    <row r="765" spans="3:3">
      <c r="C765" s="33"/>
    </row>
    <row r="766" spans="3:3">
      <c r="C766" s="33"/>
    </row>
    <row r="767" spans="3:3">
      <c r="C767" s="33"/>
    </row>
    <row r="768" spans="3:3">
      <c r="C768" s="33"/>
    </row>
    <row r="769" spans="3:3">
      <c r="C769" s="33"/>
    </row>
    <row r="770" spans="3:3">
      <c r="C770" s="33"/>
    </row>
    <row r="771" spans="3:3">
      <c r="C771" s="33"/>
    </row>
    <row r="772" spans="3:3">
      <c r="C772" s="33"/>
    </row>
    <row r="773" spans="3:3">
      <c r="C773" s="33"/>
    </row>
    <row r="774" spans="3:3">
      <c r="C774" s="33"/>
    </row>
    <row r="775" spans="3:3">
      <c r="C775" s="33"/>
    </row>
    <row r="776" spans="3:3">
      <c r="C776" s="33"/>
    </row>
    <row r="777" spans="3:3">
      <c r="C777" s="33"/>
    </row>
    <row r="778" spans="3:3">
      <c r="C778" s="33"/>
    </row>
    <row r="779" spans="3:3">
      <c r="C779" s="33"/>
    </row>
    <row r="780" spans="3:3">
      <c r="C780" s="33"/>
    </row>
    <row r="781" spans="3:3">
      <c r="C781" s="33"/>
    </row>
    <row r="782" spans="3:3">
      <c r="C782" s="33"/>
    </row>
    <row r="783" spans="3:3">
      <c r="C783" s="33"/>
    </row>
    <row r="784" spans="3:3">
      <c r="C784" s="33"/>
    </row>
    <row r="785" spans="3:3">
      <c r="C785" s="33"/>
    </row>
    <row r="786" spans="3:3">
      <c r="C786" s="33"/>
    </row>
    <row r="787" spans="3:3">
      <c r="C787" s="33"/>
    </row>
    <row r="788" spans="3:3">
      <c r="C788" s="33"/>
    </row>
    <row r="789" spans="3:3">
      <c r="C789" s="33"/>
    </row>
    <row r="790" spans="3:3">
      <c r="C790" s="33"/>
    </row>
    <row r="791" spans="3:3">
      <c r="C791" s="33"/>
    </row>
    <row r="792" spans="3:3">
      <c r="C792" s="33"/>
    </row>
    <row r="793" spans="3:3">
      <c r="C793" s="33"/>
    </row>
    <row r="794" spans="3:3">
      <c r="C794" s="33"/>
    </row>
    <row r="795" spans="3:3">
      <c r="C795" s="33"/>
    </row>
    <row r="796" spans="3:3">
      <c r="C796" s="33"/>
    </row>
    <row r="797" spans="3:3">
      <c r="C797" s="33"/>
    </row>
    <row r="798" spans="3:3">
      <c r="C798" s="33"/>
    </row>
    <row r="799" spans="3:3">
      <c r="C799" s="33"/>
    </row>
    <row r="800" spans="3:3">
      <c r="C800" s="33"/>
    </row>
    <row r="801" spans="3:3">
      <c r="C801" s="33"/>
    </row>
    <row r="802" spans="3:3">
      <c r="C802" s="33"/>
    </row>
    <row r="803" spans="3:3">
      <c r="C803" s="33"/>
    </row>
    <row r="804" spans="3:3">
      <c r="C804" s="33"/>
    </row>
    <row r="805" spans="3:3">
      <c r="C805" s="33"/>
    </row>
    <row r="806" spans="3:3">
      <c r="C806" s="33"/>
    </row>
    <row r="807" spans="3:3">
      <c r="C807" s="33"/>
    </row>
    <row r="808" spans="3:3">
      <c r="C808" s="33"/>
    </row>
    <row r="809" spans="3:3">
      <c r="C809" s="33"/>
    </row>
    <row r="810" spans="3:3">
      <c r="C810" s="33"/>
    </row>
    <row r="811" spans="3:3">
      <c r="C811" s="33"/>
    </row>
    <row r="812" spans="3:3">
      <c r="C812" s="33"/>
    </row>
    <row r="813" spans="3:3">
      <c r="C813" s="33"/>
    </row>
    <row r="814" spans="3:3">
      <c r="C814" s="33"/>
    </row>
    <row r="815" spans="3:3">
      <c r="C815" s="33"/>
    </row>
    <row r="816" spans="3:3">
      <c r="C816" s="33"/>
    </row>
    <row r="817" spans="3:3">
      <c r="C817" s="33"/>
    </row>
    <row r="818" spans="3:3">
      <c r="C818" s="33"/>
    </row>
    <row r="819" spans="3:3">
      <c r="C819" s="33"/>
    </row>
    <row r="820" spans="3:3">
      <c r="C820" s="33"/>
    </row>
    <row r="821" spans="3:3">
      <c r="C821" s="33"/>
    </row>
    <row r="822" spans="3:3">
      <c r="C822" s="33"/>
    </row>
    <row r="823" spans="3:3">
      <c r="C823" s="33"/>
    </row>
    <row r="824" spans="3:3">
      <c r="C824" s="33"/>
    </row>
    <row r="825" spans="3:3">
      <c r="C825" s="33"/>
    </row>
    <row r="826" spans="3:3">
      <c r="C826" s="33"/>
    </row>
    <row r="827" spans="3:3">
      <c r="C827" s="33"/>
    </row>
    <row r="828" spans="3:3">
      <c r="C828" s="33"/>
    </row>
    <row r="829" spans="3:3">
      <c r="C829" s="33"/>
    </row>
    <row r="830" spans="3:3">
      <c r="C830" s="33"/>
    </row>
    <row r="831" spans="3:3">
      <c r="C831" s="33"/>
    </row>
    <row r="832" spans="3:3">
      <c r="C832" s="33"/>
    </row>
    <row r="833" spans="3:3">
      <c r="C833" s="33"/>
    </row>
    <row r="834" spans="3:3">
      <c r="C834" s="33"/>
    </row>
    <row r="835" spans="3:3">
      <c r="C835" s="33"/>
    </row>
    <row r="836" spans="3:3">
      <c r="C836" s="33"/>
    </row>
    <row r="837" spans="3:3">
      <c r="C837" s="33"/>
    </row>
    <row r="838" spans="3:3">
      <c r="C838" s="33"/>
    </row>
    <row r="839" spans="3:3">
      <c r="C839" s="33"/>
    </row>
    <row r="840" spans="3:3">
      <c r="C840" s="33"/>
    </row>
    <row r="841" spans="3:3">
      <c r="C841" s="33"/>
    </row>
    <row r="842" spans="3:3">
      <c r="C842" s="33"/>
    </row>
    <row r="843" spans="3:3">
      <c r="C843" s="33"/>
    </row>
    <row r="844" spans="3:3">
      <c r="C844" s="33"/>
    </row>
    <row r="845" spans="3:3">
      <c r="C845" s="33"/>
    </row>
    <row r="846" spans="3:3">
      <c r="C846" s="33"/>
    </row>
    <row r="847" spans="3:3">
      <c r="C847" s="33"/>
    </row>
    <row r="848" spans="3:3">
      <c r="C848" s="33"/>
    </row>
    <row r="849" spans="3:3">
      <c r="C849" s="33"/>
    </row>
    <row r="850" spans="3:3">
      <c r="C850" s="33"/>
    </row>
    <row r="851" spans="3:3">
      <c r="C851" s="33"/>
    </row>
    <row r="852" spans="3:3">
      <c r="C852" s="33"/>
    </row>
    <row r="853" spans="3:3">
      <c r="C853" s="33"/>
    </row>
    <row r="854" spans="3:3">
      <c r="C854" s="33"/>
    </row>
    <row r="855" spans="3:3">
      <c r="C855" s="33"/>
    </row>
    <row r="856" spans="3:3">
      <c r="C856" s="33"/>
    </row>
    <row r="857" spans="3:3">
      <c r="C857" s="33"/>
    </row>
    <row r="858" spans="3:3">
      <c r="C858" s="33"/>
    </row>
    <row r="859" spans="3:3">
      <c r="C859" s="33"/>
    </row>
    <row r="860" spans="3:3">
      <c r="C860" s="33"/>
    </row>
    <row r="861" spans="3:3">
      <c r="C861" s="33"/>
    </row>
    <row r="862" spans="3:3">
      <c r="C862" s="33"/>
    </row>
    <row r="863" spans="3:3">
      <c r="C863" s="33"/>
    </row>
    <row r="864" spans="3:3">
      <c r="C864" s="33"/>
    </row>
    <row r="865" spans="3:3">
      <c r="C865" s="33"/>
    </row>
    <row r="866" spans="3:3">
      <c r="C866" s="33"/>
    </row>
    <row r="867" spans="3:3">
      <c r="C867" s="33"/>
    </row>
    <row r="868" spans="3:3">
      <c r="C868" s="33"/>
    </row>
    <row r="869" spans="3:3">
      <c r="C869" s="33"/>
    </row>
    <row r="870" spans="3:3">
      <c r="C870" s="33"/>
    </row>
    <row r="871" spans="3:3">
      <c r="C871" s="33"/>
    </row>
    <row r="872" spans="3:3">
      <c r="C872" s="33"/>
    </row>
    <row r="873" spans="3:3">
      <c r="C873" s="33"/>
    </row>
    <row r="874" spans="3:3">
      <c r="C874" s="33"/>
    </row>
    <row r="875" spans="3:3">
      <c r="C875" s="33"/>
    </row>
    <row r="876" spans="3:3">
      <c r="C876" s="33"/>
    </row>
    <row r="877" spans="3:3">
      <c r="C877" s="33"/>
    </row>
    <row r="878" spans="3:3">
      <c r="C878" s="33"/>
    </row>
    <row r="879" spans="3:3">
      <c r="C879" s="33"/>
    </row>
    <row r="880" spans="3:3">
      <c r="C880" s="33"/>
    </row>
    <row r="881" spans="3:3">
      <c r="C881" s="33"/>
    </row>
    <row r="882" spans="3:3">
      <c r="C882" s="33"/>
    </row>
    <row r="883" spans="3:3">
      <c r="C883" s="33"/>
    </row>
    <row r="884" spans="3:3">
      <c r="C884" s="33"/>
    </row>
    <row r="885" spans="3:3">
      <c r="C885" s="33"/>
    </row>
    <row r="886" spans="3:3">
      <c r="C886" s="33"/>
    </row>
    <row r="887" spans="3:3">
      <c r="C887" s="33"/>
    </row>
    <row r="888" spans="3:3">
      <c r="C888" s="33"/>
    </row>
    <row r="889" spans="3:3">
      <c r="C889" s="33"/>
    </row>
    <row r="890" spans="3:3">
      <c r="C890" s="33"/>
    </row>
    <row r="891" spans="3:3">
      <c r="C891" s="33"/>
    </row>
    <row r="892" spans="3:3">
      <c r="C892" s="33"/>
    </row>
    <row r="893" spans="3:3">
      <c r="C893" s="33"/>
    </row>
    <row r="894" spans="3:3">
      <c r="C894" s="33"/>
    </row>
    <row r="895" spans="3:3">
      <c r="C895" s="33"/>
    </row>
    <row r="896" spans="3:3">
      <c r="C896" s="33"/>
    </row>
    <row r="897" spans="3:3">
      <c r="C897" s="33"/>
    </row>
    <row r="898" spans="3:3">
      <c r="C898" s="33"/>
    </row>
    <row r="899" spans="3:3">
      <c r="C899" s="33"/>
    </row>
    <row r="900" spans="3:3">
      <c r="C900" s="33"/>
    </row>
    <row r="901" spans="3:3">
      <c r="C901" s="33"/>
    </row>
    <row r="902" spans="3:3">
      <c r="C902" s="33"/>
    </row>
    <row r="903" spans="3:3">
      <c r="C903" s="33"/>
    </row>
    <row r="904" spans="3:3">
      <c r="C904" s="33"/>
    </row>
    <row r="905" spans="3:3">
      <c r="C905" s="33"/>
    </row>
    <row r="906" spans="3:3">
      <c r="C906" s="33"/>
    </row>
    <row r="907" spans="3:3">
      <c r="C907" s="33"/>
    </row>
    <row r="908" spans="3:3">
      <c r="C908" s="33"/>
    </row>
    <row r="909" spans="3:3">
      <c r="C909" s="33"/>
    </row>
    <row r="910" spans="3:3">
      <c r="C910" s="33"/>
    </row>
    <row r="911" spans="3:3">
      <c r="C911" s="33"/>
    </row>
    <row r="912" spans="3:3">
      <c r="C912" s="33"/>
    </row>
    <row r="913" spans="3:3">
      <c r="C913" s="33"/>
    </row>
    <row r="914" spans="3:3">
      <c r="C914" s="33"/>
    </row>
    <row r="915" spans="3:3">
      <c r="C915" s="33"/>
    </row>
    <row r="916" spans="3:3">
      <c r="C916" s="33"/>
    </row>
    <row r="917" spans="3:3">
      <c r="C917" s="33"/>
    </row>
    <row r="918" spans="3:3">
      <c r="C918" s="33"/>
    </row>
    <row r="919" spans="3:3">
      <c r="C919" s="33"/>
    </row>
    <row r="920" spans="3:3">
      <c r="C920" s="33"/>
    </row>
    <row r="921" spans="3:3">
      <c r="C921" s="33"/>
    </row>
    <row r="922" spans="3:3">
      <c r="C922" s="33"/>
    </row>
    <row r="923" spans="3:3">
      <c r="C923" s="33"/>
    </row>
    <row r="924" spans="3:3">
      <c r="C924" s="33"/>
    </row>
    <row r="925" spans="3:3">
      <c r="C925" s="33"/>
    </row>
    <row r="926" spans="3:3">
      <c r="C926" s="33"/>
    </row>
    <row r="927" spans="3:3">
      <c r="C927" s="33"/>
    </row>
    <row r="928" spans="3:3">
      <c r="C928" s="33"/>
    </row>
    <row r="929" spans="3:3">
      <c r="C929" s="33"/>
    </row>
    <row r="930" spans="3:3">
      <c r="C930" s="33"/>
    </row>
    <row r="931" spans="3:3">
      <c r="C931" s="33"/>
    </row>
    <row r="932" spans="3:3">
      <c r="C932" s="33"/>
    </row>
    <row r="933" spans="3:3">
      <c r="C933" s="33"/>
    </row>
    <row r="934" spans="3:3">
      <c r="C934" s="33"/>
    </row>
    <row r="935" spans="3:3">
      <c r="C935" s="33"/>
    </row>
    <row r="936" spans="3:3">
      <c r="C936" s="33"/>
    </row>
    <row r="937" spans="3:3">
      <c r="C937" s="33"/>
    </row>
    <row r="938" spans="3:3">
      <c r="C938" s="33"/>
    </row>
    <row r="939" spans="3:3">
      <c r="C939" s="33"/>
    </row>
    <row r="940" spans="3:3">
      <c r="C940" s="33"/>
    </row>
    <row r="941" spans="3:3">
      <c r="C941" s="33"/>
    </row>
    <row r="942" spans="3:3">
      <c r="C942" s="33"/>
    </row>
    <row r="943" spans="3:3">
      <c r="C943" s="33"/>
    </row>
    <row r="944" spans="3:3">
      <c r="C944" s="33"/>
    </row>
    <row r="945" spans="3:3">
      <c r="C945" s="33"/>
    </row>
    <row r="946" spans="3:3">
      <c r="C946" s="33"/>
    </row>
    <row r="947" spans="3:3">
      <c r="C947" s="33"/>
    </row>
    <row r="948" spans="3:3">
      <c r="C948" s="33"/>
    </row>
    <row r="949" spans="3:3">
      <c r="C949" s="33"/>
    </row>
    <row r="950" spans="3:3">
      <c r="C950" s="33"/>
    </row>
    <row r="951" spans="3:3">
      <c r="C951" s="33"/>
    </row>
    <row r="952" spans="3:3">
      <c r="C952" s="33"/>
    </row>
    <row r="953" spans="3:3">
      <c r="C953" s="33"/>
    </row>
    <row r="954" spans="3:3">
      <c r="C954" s="33"/>
    </row>
    <row r="955" spans="3:3">
      <c r="C955" s="33"/>
    </row>
    <row r="956" spans="3:3">
      <c r="C956" s="33"/>
    </row>
    <row r="957" spans="3:3">
      <c r="C957" s="33"/>
    </row>
    <row r="958" spans="3:3">
      <c r="C958" s="33"/>
    </row>
    <row r="959" spans="3:3">
      <c r="C959" s="33"/>
    </row>
    <row r="960" spans="3:3">
      <c r="C960" s="33"/>
    </row>
    <row r="961" spans="3:3">
      <c r="C961" s="33"/>
    </row>
    <row r="962" spans="3:3">
      <c r="C962" s="33"/>
    </row>
    <row r="963" spans="3:3">
      <c r="C963" s="33"/>
    </row>
    <row r="964" spans="3:3">
      <c r="C964" s="33"/>
    </row>
    <row r="965" spans="3:3">
      <c r="C965" s="33"/>
    </row>
    <row r="966" spans="3:3">
      <c r="C966" s="33"/>
    </row>
    <row r="967" spans="3:3">
      <c r="C967" s="33"/>
    </row>
    <row r="968" spans="3:3">
      <c r="C968" s="33"/>
    </row>
    <row r="969" spans="3:3">
      <c r="C969" s="33"/>
    </row>
    <row r="970" spans="3:3">
      <c r="C970" s="33"/>
    </row>
    <row r="971" spans="3:3">
      <c r="C971" s="33"/>
    </row>
    <row r="972" spans="3:3">
      <c r="C972" s="33"/>
    </row>
    <row r="973" spans="3:3">
      <c r="C973" s="33"/>
    </row>
    <row r="974" spans="3:3">
      <c r="C974" s="33"/>
    </row>
    <row r="975" spans="3:3">
      <c r="C975" s="33"/>
    </row>
    <row r="976" spans="3:3">
      <c r="C976" s="33"/>
    </row>
    <row r="977" spans="3:3">
      <c r="C977" s="33"/>
    </row>
    <row r="978" spans="3:3">
      <c r="C978" s="33"/>
    </row>
    <row r="979" spans="3:3">
      <c r="C979" s="33"/>
    </row>
    <row r="980" spans="3:3">
      <c r="C980" s="33"/>
    </row>
    <row r="981" spans="3:3">
      <c r="C981" s="33"/>
    </row>
    <row r="982" spans="3:3">
      <c r="C982" s="33"/>
    </row>
    <row r="983" spans="3:3">
      <c r="C983" s="33"/>
    </row>
    <row r="984" spans="3:3">
      <c r="C984" s="33"/>
    </row>
    <row r="985" spans="3:3">
      <c r="C985" s="33"/>
    </row>
    <row r="986" spans="3:3">
      <c r="C986" s="33"/>
    </row>
    <row r="987" spans="3:3">
      <c r="C987" s="33"/>
    </row>
    <row r="988" spans="3:3">
      <c r="C988" s="33"/>
    </row>
    <row r="989" spans="3:3">
      <c r="C989" s="33"/>
    </row>
    <row r="990" spans="3:3">
      <c r="C990" s="33"/>
    </row>
    <row r="991" spans="3:3">
      <c r="C991" s="33"/>
    </row>
    <row r="992" spans="3:3">
      <c r="C992" s="33"/>
    </row>
    <row r="993" spans="3:3">
      <c r="C993" s="33"/>
    </row>
    <row r="994" spans="3:3">
      <c r="C994" s="33"/>
    </row>
    <row r="995" spans="3:3">
      <c r="C995" s="33"/>
    </row>
    <row r="996" spans="3:3">
      <c r="C996" s="33"/>
    </row>
    <row r="997" spans="3:3">
      <c r="C997" s="33"/>
    </row>
    <row r="998" spans="3:3">
      <c r="C998" s="33"/>
    </row>
    <row r="999" spans="3:3">
      <c r="C999" s="33"/>
    </row>
    <row r="1000" spans="3:3">
      <c r="C1000" s="33"/>
    </row>
    <row r="1001" spans="3:3">
      <c r="C1001" s="33"/>
    </row>
    <row r="1002" spans="3:3">
      <c r="C1002" s="33"/>
    </row>
    <row r="1003" spans="3:3">
      <c r="C1003" s="33"/>
    </row>
    <row r="1004" spans="3:3">
      <c r="C1004" s="33"/>
    </row>
    <row r="1005" spans="3:3">
      <c r="C1005" s="33"/>
    </row>
    <row r="1006" spans="3:3">
      <c r="C1006" s="33"/>
    </row>
    <row r="1007" spans="3:3">
      <c r="C1007" s="33"/>
    </row>
    <row r="1008" spans="3:3">
      <c r="C1008" s="33"/>
    </row>
    <row r="1009" spans="3:3">
      <c r="C1009" s="33"/>
    </row>
    <row r="1010" spans="3:3">
      <c r="C1010" s="33"/>
    </row>
    <row r="1011" spans="3:3">
      <c r="C1011" s="33"/>
    </row>
    <row r="1012" spans="3:3">
      <c r="C1012" s="33"/>
    </row>
    <row r="1013" spans="3:3">
      <c r="C1013" s="33"/>
    </row>
    <row r="1014" spans="3:3">
      <c r="C1014" s="33"/>
    </row>
    <row r="1015" spans="3:3">
      <c r="C1015" s="33"/>
    </row>
    <row r="1016" spans="3:3">
      <c r="C1016" s="33"/>
    </row>
    <row r="1017" spans="3:3">
      <c r="C1017" s="33"/>
    </row>
    <row r="1018" spans="3:3">
      <c r="C1018" s="33"/>
    </row>
    <row r="1019" spans="3:3">
      <c r="C1019" s="33"/>
    </row>
    <row r="1020" spans="3:3">
      <c r="C1020" s="33"/>
    </row>
    <row r="1021" spans="3:3">
      <c r="C1021" s="33"/>
    </row>
    <row r="1022" spans="3:3">
      <c r="C1022" s="33"/>
    </row>
    <row r="1023" spans="3:3">
      <c r="C1023" s="33"/>
    </row>
    <row r="1024" spans="3:3">
      <c r="C1024" s="33"/>
    </row>
    <row r="1025" spans="3:3">
      <c r="C1025" s="33"/>
    </row>
    <row r="1026" spans="3:3">
      <c r="C1026" s="33"/>
    </row>
    <row r="1027" spans="3:3">
      <c r="C1027" s="33"/>
    </row>
    <row r="1028" spans="3:3">
      <c r="C1028" s="33"/>
    </row>
    <row r="1029" spans="3:3">
      <c r="C1029" s="33"/>
    </row>
    <row r="1030" spans="3:3">
      <c r="C1030" s="33"/>
    </row>
    <row r="1031" spans="3:3">
      <c r="C1031" s="33"/>
    </row>
    <row r="1032" spans="3:3">
      <c r="C1032" s="33"/>
    </row>
    <row r="1033" spans="3:3">
      <c r="C1033" s="33"/>
    </row>
    <row r="1034" spans="3:3">
      <c r="C1034" s="33"/>
    </row>
    <row r="1035" spans="3:3">
      <c r="C1035" s="33"/>
    </row>
    <row r="1036" spans="3:3">
      <c r="C1036" s="33"/>
    </row>
    <row r="1037" spans="3:3">
      <c r="C1037" s="33"/>
    </row>
    <row r="1038" spans="3:3">
      <c r="C1038" s="33"/>
    </row>
    <row r="1039" spans="3:3">
      <c r="C1039" s="33"/>
    </row>
    <row r="1040" spans="3:3">
      <c r="C1040" s="33"/>
    </row>
    <row r="1041" spans="3:3">
      <c r="C1041" s="33"/>
    </row>
    <row r="1042" spans="3:3">
      <c r="C1042" s="33"/>
    </row>
    <row r="1043" spans="3:3">
      <c r="C1043" s="33"/>
    </row>
    <row r="1044" spans="3:3">
      <c r="C1044" s="33"/>
    </row>
    <row r="1045" spans="3:3">
      <c r="C1045" s="33"/>
    </row>
    <row r="1046" spans="3:3">
      <c r="C1046" s="33"/>
    </row>
    <row r="1047" spans="3:3">
      <c r="C1047" s="33"/>
    </row>
    <row r="1048" spans="3:3">
      <c r="C1048" s="33"/>
    </row>
    <row r="1049" spans="3:3">
      <c r="C1049" s="33"/>
    </row>
    <row r="1050" spans="3:3">
      <c r="C1050" s="33"/>
    </row>
    <row r="1051" spans="3:3">
      <c r="C1051" s="33"/>
    </row>
    <row r="1052" spans="3:3">
      <c r="C1052" s="33"/>
    </row>
    <row r="1053" spans="3:3">
      <c r="C1053" s="33"/>
    </row>
    <row r="1054" spans="3:3">
      <c r="C1054" s="33"/>
    </row>
    <row r="1055" spans="3:3">
      <c r="C1055" s="33"/>
    </row>
    <row r="1056" spans="3:3">
      <c r="C1056" s="33"/>
    </row>
    <row r="1057" spans="3:3">
      <c r="C1057" s="33"/>
    </row>
    <row r="1058" spans="3:3">
      <c r="C1058" s="33"/>
    </row>
    <row r="1059" spans="3:3">
      <c r="C1059" s="33"/>
    </row>
    <row r="1060" spans="3:3">
      <c r="C1060" s="33"/>
    </row>
    <row r="1061" spans="3:3">
      <c r="C1061" s="33"/>
    </row>
    <row r="1062" spans="3:3">
      <c r="C1062" s="33"/>
    </row>
    <row r="1063" spans="3:3">
      <c r="C1063" s="33"/>
    </row>
    <row r="1064" spans="3:3">
      <c r="C1064" s="33"/>
    </row>
    <row r="1065" spans="3:3">
      <c r="C1065" s="33"/>
    </row>
    <row r="1066" spans="3:3">
      <c r="C1066" s="33"/>
    </row>
    <row r="1067" spans="3:3">
      <c r="C1067" s="33"/>
    </row>
    <row r="1068" spans="3:3">
      <c r="C1068" s="33"/>
    </row>
    <row r="1069" spans="3:3">
      <c r="C1069" s="33"/>
    </row>
    <row r="1070" spans="3:3">
      <c r="C1070" s="33"/>
    </row>
    <row r="1071" spans="3:3">
      <c r="C1071" s="33"/>
    </row>
    <row r="1072" spans="3:3">
      <c r="C1072" s="33"/>
    </row>
    <row r="1073" spans="3:3">
      <c r="C1073" s="33"/>
    </row>
    <row r="1074" spans="3:3">
      <c r="C1074" s="33"/>
    </row>
    <row r="1075" spans="3:3">
      <c r="C1075" s="33"/>
    </row>
    <row r="1076" spans="3:3">
      <c r="C1076" s="33"/>
    </row>
    <row r="1077" spans="3:3">
      <c r="C1077" s="33"/>
    </row>
    <row r="1078" spans="3:3">
      <c r="C1078" s="33"/>
    </row>
    <row r="1079" spans="3:3">
      <c r="C1079" s="33"/>
    </row>
    <row r="1080" spans="3:3">
      <c r="C1080" s="33"/>
    </row>
    <row r="1081" spans="3:3">
      <c r="C1081" s="33"/>
    </row>
    <row r="1082" spans="3:3">
      <c r="C1082" s="33"/>
    </row>
    <row r="1083" spans="3:3">
      <c r="C1083" s="33"/>
    </row>
    <row r="1084" spans="3:3">
      <c r="C1084" s="33"/>
    </row>
    <row r="1085" spans="3:3">
      <c r="C1085" s="33"/>
    </row>
    <row r="1086" spans="3:3">
      <c r="C1086" s="33"/>
    </row>
    <row r="1087" spans="3:3">
      <c r="C1087" s="33"/>
    </row>
    <row r="1088" spans="3:3">
      <c r="C1088" s="33"/>
    </row>
    <row r="1089" spans="3:3">
      <c r="C1089" s="33"/>
    </row>
    <row r="1090" spans="3:3">
      <c r="C1090" s="33"/>
    </row>
    <row r="1091" spans="3:3">
      <c r="C1091" s="33"/>
    </row>
    <row r="1092" spans="3:3">
      <c r="C1092" s="33"/>
    </row>
    <row r="1093" spans="3:3">
      <c r="C1093" s="33"/>
    </row>
    <row r="1094" spans="3:3">
      <c r="C1094" s="33"/>
    </row>
    <row r="1095" spans="3:3">
      <c r="C1095" s="33"/>
    </row>
    <row r="1096" spans="3:3">
      <c r="C1096" s="33"/>
    </row>
    <row r="1097" spans="3:3">
      <c r="C1097" s="33"/>
    </row>
    <row r="1098" spans="3:3">
      <c r="C1098" s="33"/>
    </row>
    <row r="1099" spans="3:3">
      <c r="C1099" s="33"/>
    </row>
    <row r="1100" spans="3:3">
      <c r="C1100" s="33"/>
    </row>
    <row r="1101" spans="3:3">
      <c r="C1101" s="33"/>
    </row>
    <row r="1102" spans="3:3">
      <c r="C1102" s="33"/>
    </row>
    <row r="1103" spans="3:3">
      <c r="C1103" s="33"/>
    </row>
    <row r="1104" spans="3:3">
      <c r="C1104" s="33"/>
    </row>
    <row r="1105" spans="3:3">
      <c r="C1105" s="33"/>
    </row>
    <row r="1106" spans="3:3">
      <c r="C1106" s="33"/>
    </row>
    <row r="1107" spans="3:3">
      <c r="C1107" s="33"/>
    </row>
    <row r="1108" spans="3:3">
      <c r="C1108" s="33"/>
    </row>
    <row r="1109" spans="3:3">
      <c r="C1109" s="33"/>
    </row>
    <row r="1110" spans="3:3">
      <c r="C1110" s="33"/>
    </row>
    <row r="1111" spans="3:3">
      <c r="C1111" s="33"/>
    </row>
    <row r="1112" spans="3:3">
      <c r="C1112" s="33"/>
    </row>
    <row r="1113" spans="3:3">
      <c r="C1113" s="33"/>
    </row>
    <row r="1114" spans="3:3">
      <c r="C1114" s="33"/>
    </row>
    <row r="1115" spans="3:3">
      <c r="C1115" s="33"/>
    </row>
    <row r="1116" spans="3:3">
      <c r="C1116" s="33"/>
    </row>
    <row r="1117" spans="3:3">
      <c r="C1117" s="33"/>
    </row>
    <row r="1118" spans="3:3">
      <c r="C1118" s="33"/>
    </row>
    <row r="1119" spans="3:3">
      <c r="C1119" s="33"/>
    </row>
    <row r="1120" spans="3:3">
      <c r="C1120" s="33"/>
    </row>
    <row r="1121" spans="3:3">
      <c r="C1121" s="33"/>
    </row>
    <row r="1122" spans="3:3">
      <c r="C1122" s="33"/>
    </row>
    <row r="1123" spans="3:3">
      <c r="C1123" s="33"/>
    </row>
    <row r="1124" spans="3:3">
      <c r="C1124" s="33"/>
    </row>
    <row r="1125" spans="3:3">
      <c r="C1125" s="33"/>
    </row>
    <row r="1126" spans="3:3">
      <c r="C1126" s="33"/>
    </row>
    <row r="1127" spans="3:3">
      <c r="C1127" s="33"/>
    </row>
    <row r="1128" spans="3:3">
      <c r="C1128" s="33"/>
    </row>
    <row r="1129" spans="3:3">
      <c r="C1129" s="33"/>
    </row>
    <row r="1130" spans="3:3">
      <c r="C1130" s="33"/>
    </row>
    <row r="1131" spans="3:3">
      <c r="C1131" s="33"/>
    </row>
    <row r="1132" spans="3:3">
      <c r="C1132" s="33"/>
    </row>
    <row r="1133" spans="3:3">
      <c r="C1133" s="33"/>
    </row>
    <row r="1134" spans="3:3">
      <c r="C1134" s="33"/>
    </row>
    <row r="1135" spans="3:3">
      <c r="C1135" s="33"/>
    </row>
    <row r="1136" spans="3:3">
      <c r="C1136" s="33"/>
    </row>
    <row r="1137" spans="3:3">
      <c r="C1137" s="33"/>
    </row>
    <row r="1138" spans="3:3">
      <c r="C1138" s="33"/>
    </row>
    <row r="1139" spans="3:3">
      <c r="C1139" s="33"/>
    </row>
    <row r="1140" spans="3:3">
      <c r="C1140" s="33"/>
    </row>
    <row r="1141" spans="3:3">
      <c r="C1141" s="33"/>
    </row>
    <row r="1142" spans="3:3">
      <c r="C1142" s="33"/>
    </row>
    <row r="1143" spans="3:3">
      <c r="C1143" s="33"/>
    </row>
    <row r="1144" spans="3:3">
      <c r="C1144" s="33"/>
    </row>
    <row r="1145" spans="3:3">
      <c r="C1145" s="33"/>
    </row>
    <row r="1146" spans="3:3">
      <c r="C1146" s="33"/>
    </row>
    <row r="1147" spans="3:3">
      <c r="C1147" s="33"/>
    </row>
    <row r="1148" spans="3:3">
      <c r="C1148" s="33"/>
    </row>
    <row r="1149" spans="3:3">
      <c r="C1149" s="33"/>
    </row>
    <row r="1150" spans="3:3">
      <c r="C1150" s="33"/>
    </row>
    <row r="1151" spans="3:3">
      <c r="C1151" s="33"/>
    </row>
    <row r="1152" spans="3:3">
      <c r="C1152" s="33"/>
    </row>
    <row r="1153" spans="3:3">
      <c r="C1153" s="33"/>
    </row>
    <row r="1154" spans="3:3">
      <c r="C1154" s="33"/>
    </row>
    <row r="1155" spans="3:3">
      <c r="C1155" s="33"/>
    </row>
    <row r="1156" spans="3:3">
      <c r="C1156" s="33"/>
    </row>
    <row r="1157" spans="3:3">
      <c r="C1157" s="33"/>
    </row>
    <row r="1158" spans="3:3">
      <c r="C1158" s="33"/>
    </row>
    <row r="1159" spans="3:3">
      <c r="C1159" s="33"/>
    </row>
    <row r="1160" spans="3:3">
      <c r="C1160" s="33"/>
    </row>
    <row r="1161" spans="3:3">
      <c r="C1161" s="33"/>
    </row>
    <row r="1162" spans="3:3">
      <c r="C1162" s="33"/>
    </row>
    <row r="1163" spans="3:3">
      <c r="C1163" s="33"/>
    </row>
    <row r="1164" spans="3:3">
      <c r="C1164" s="33"/>
    </row>
    <row r="1165" spans="3:3">
      <c r="C1165" s="33"/>
    </row>
    <row r="1166" spans="3:3">
      <c r="C1166" s="33"/>
    </row>
    <row r="1167" spans="3:3">
      <c r="C1167" s="33"/>
    </row>
    <row r="1168" spans="3:3">
      <c r="C1168" s="33"/>
    </row>
    <row r="1169" spans="3:3">
      <c r="C1169" s="33"/>
    </row>
    <row r="1170" spans="3:3">
      <c r="C1170" s="33"/>
    </row>
    <row r="1171" spans="3:3">
      <c r="C1171" s="33"/>
    </row>
    <row r="1172" spans="3:3">
      <c r="C1172" s="33"/>
    </row>
    <row r="1173" spans="3:3">
      <c r="C1173" s="33"/>
    </row>
    <row r="1174" spans="3:3">
      <c r="C1174" s="33"/>
    </row>
    <row r="1175" spans="3:3">
      <c r="C1175" s="33"/>
    </row>
    <row r="1176" spans="3:3">
      <c r="C1176" s="33"/>
    </row>
    <row r="1177" spans="3:3">
      <c r="C1177" s="33"/>
    </row>
    <row r="1178" spans="3:3">
      <c r="C1178" s="33"/>
    </row>
    <row r="1179" spans="3:3">
      <c r="C1179" s="33"/>
    </row>
    <row r="1180" spans="3:3">
      <c r="C1180" s="33"/>
    </row>
    <row r="1181" spans="3:3">
      <c r="C1181" s="33"/>
    </row>
    <row r="1182" spans="3:3">
      <c r="C1182" s="33"/>
    </row>
    <row r="1183" spans="3:3">
      <c r="C1183" s="33"/>
    </row>
    <row r="1184" spans="3:3">
      <c r="C1184" s="33"/>
    </row>
    <row r="1185" spans="3:3">
      <c r="C1185" s="33"/>
    </row>
    <row r="1186" spans="3:3">
      <c r="C1186" s="33"/>
    </row>
    <row r="1187" spans="3:3">
      <c r="C1187" s="33"/>
    </row>
    <row r="1188" spans="3:3">
      <c r="C1188" s="33"/>
    </row>
    <row r="1189" spans="3:3">
      <c r="C1189" s="33"/>
    </row>
    <row r="1190" spans="3:3">
      <c r="C1190" s="33"/>
    </row>
    <row r="1191" spans="3:3">
      <c r="C1191" s="33"/>
    </row>
    <row r="1192" spans="3:3">
      <c r="C1192" s="33"/>
    </row>
    <row r="1193" spans="3:3">
      <c r="C1193" s="33"/>
    </row>
    <row r="1194" spans="3:3">
      <c r="C1194" s="33"/>
    </row>
    <row r="1195" spans="3:3">
      <c r="C1195" s="33"/>
    </row>
    <row r="1196" spans="3:3">
      <c r="C1196" s="33"/>
    </row>
    <row r="1197" spans="3:3">
      <c r="C1197" s="33"/>
    </row>
    <row r="1198" spans="3:3">
      <c r="C1198" s="33"/>
    </row>
    <row r="1199" spans="3:3">
      <c r="C1199" s="33"/>
    </row>
    <row r="1200" spans="3:3">
      <c r="C1200" s="33"/>
    </row>
    <row r="1201" spans="3:3">
      <c r="C1201" s="33"/>
    </row>
    <row r="1202" spans="3:3">
      <c r="C1202" s="33"/>
    </row>
    <row r="1203" spans="3:3">
      <c r="C1203" s="33"/>
    </row>
    <row r="1204" spans="3:3">
      <c r="C1204" s="33"/>
    </row>
    <row r="1205" spans="3:3">
      <c r="C1205" s="33"/>
    </row>
    <row r="1206" spans="3:3">
      <c r="C1206" s="33"/>
    </row>
    <row r="1207" spans="3:3">
      <c r="C1207" s="33"/>
    </row>
    <row r="1208" spans="3:3">
      <c r="C1208" s="33"/>
    </row>
    <row r="1209" spans="3:3">
      <c r="C1209" s="33"/>
    </row>
    <row r="1210" spans="3:3">
      <c r="C1210" s="33"/>
    </row>
    <row r="1211" spans="3:3">
      <c r="C1211" s="33"/>
    </row>
    <row r="1212" spans="3:3">
      <c r="C1212" s="33"/>
    </row>
    <row r="1213" spans="3:3">
      <c r="C1213" s="33"/>
    </row>
    <row r="1214" spans="3:3">
      <c r="C1214" s="33"/>
    </row>
    <row r="1215" spans="3:3">
      <c r="C1215" s="33"/>
    </row>
    <row r="1216" spans="3:3">
      <c r="C1216" s="33"/>
    </row>
    <row r="1217" spans="3:3">
      <c r="C1217" s="33"/>
    </row>
    <row r="1218" spans="3:3">
      <c r="C1218" s="33"/>
    </row>
    <row r="1219" spans="3:3">
      <c r="C1219" s="33"/>
    </row>
    <row r="1220" spans="3:3">
      <c r="C1220" s="33"/>
    </row>
    <row r="1221" spans="3:3">
      <c r="C1221" s="33"/>
    </row>
    <row r="1222" spans="3:3">
      <c r="C1222" s="33"/>
    </row>
    <row r="1223" spans="3:3">
      <c r="C1223" s="33"/>
    </row>
    <row r="1224" spans="3:3">
      <c r="C1224" s="33"/>
    </row>
    <row r="1225" spans="3:3">
      <c r="C1225" s="33"/>
    </row>
    <row r="1226" spans="3:3">
      <c r="C1226" s="33"/>
    </row>
    <row r="1227" spans="3:3">
      <c r="C1227" s="33"/>
    </row>
    <row r="1228" spans="3:3">
      <c r="C1228" s="33"/>
    </row>
    <row r="1229" spans="3:3">
      <c r="C1229" s="33"/>
    </row>
    <row r="1230" spans="3:3">
      <c r="C1230" s="33"/>
    </row>
    <row r="1231" spans="3:3">
      <c r="C1231" s="33"/>
    </row>
    <row r="1232" spans="3:3">
      <c r="C1232" s="33"/>
    </row>
    <row r="1233" spans="3:3">
      <c r="C1233" s="33"/>
    </row>
    <row r="1234" spans="3:3">
      <c r="C1234" s="33"/>
    </row>
    <row r="1235" spans="3:3">
      <c r="C1235" s="33"/>
    </row>
    <row r="1236" spans="3:3">
      <c r="C1236" s="33"/>
    </row>
    <row r="1237" spans="3:3">
      <c r="C1237" s="33"/>
    </row>
    <row r="1238" spans="3:3">
      <c r="C1238" s="33"/>
    </row>
    <row r="1239" spans="3:3">
      <c r="C1239" s="33"/>
    </row>
    <row r="1240" spans="3:3">
      <c r="C1240" s="33"/>
    </row>
    <row r="1241" spans="3:3">
      <c r="C1241" s="33"/>
    </row>
    <row r="1242" spans="3:3">
      <c r="C1242" s="33"/>
    </row>
    <row r="1243" spans="3:3">
      <c r="C1243" s="33"/>
    </row>
    <row r="1244" spans="3:3">
      <c r="C1244" s="33"/>
    </row>
    <row r="1245" spans="3:3">
      <c r="C1245" s="33"/>
    </row>
    <row r="1246" spans="3:3">
      <c r="C1246" s="33"/>
    </row>
    <row r="1247" spans="3:3">
      <c r="C1247" s="33"/>
    </row>
    <row r="1248" spans="3:3">
      <c r="C1248" s="33"/>
    </row>
    <row r="1249" spans="3:3">
      <c r="C1249" s="33"/>
    </row>
    <row r="1250" spans="3:3">
      <c r="C1250" s="33"/>
    </row>
    <row r="1251" spans="3:3">
      <c r="C1251" s="33"/>
    </row>
    <row r="1252" spans="3:3">
      <c r="C1252" s="33"/>
    </row>
    <row r="1253" spans="3:3">
      <c r="C1253" s="33"/>
    </row>
    <row r="1254" spans="3:3">
      <c r="C1254" s="33"/>
    </row>
    <row r="1255" spans="3:3">
      <c r="C1255" s="33"/>
    </row>
    <row r="1256" spans="3:3">
      <c r="C1256" s="33"/>
    </row>
    <row r="1257" spans="3:3">
      <c r="C1257" s="33"/>
    </row>
    <row r="1258" spans="3:3">
      <c r="C1258" s="33"/>
    </row>
    <row r="1259" spans="3:3">
      <c r="C1259" s="33"/>
    </row>
    <row r="1260" spans="3:3">
      <c r="C1260" s="33"/>
    </row>
    <row r="1261" spans="3:3">
      <c r="C1261" s="33"/>
    </row>
    <row r="1262" spans="3:3">
      <c r="C1262" s="33"/>
    </row>
    <row r="1263" spans="3:3">
      <c r="C1263" s="33"/>
    </row>
    <row r="1264" spans="3:3">
      <c r="C1264" s="33"/>
    </row>
    <row r="1265" spans="3:3">
      <c r="C1265" s="33"/>
    </row>
    <row r="1266" spans="3:3">
      <c r="C1266" s="33"/>
    </row>
    <row r="1267" spans="3:3">
      <c r="C1267" s="33"/>
    </row>
    <row r="1268" spans="3:3">
      <c r="C1268" s="33"/>
    </row>
    <row r="1269" spans="3:3">
      <c r="C1269" s="33"/>
    </row>
    <row r="1270" spans="3:3">
      <c r="C1270" s="33"/>
    </row>
    <row r="1271" spans="3:3">
      <c r="C1271" s="33"/>
    </row>
    <row r="1272" spans="3:3">
      <c r="C1272" s="33"/>
    </row>
    <row r="1273" spans="3:3">
      <c r="C1273" s="33"/>
    </row>
    <row r="1274" spans="3:3">
      <c r="C1274" s="33"/>
    </row>
    <row r="1275" spans="3:3">
      <c r="C1275" s="33"/>
    </row>
    <row r="1276" spans="3:3">
      <c r="C1276" s="33"/>
    </row>
    <row r="1277" spans="3:3">
      <c r="C1277" s="33"/>
    </row>
    <row r="1278" spans="3:3">
      <c r="C1278" s="33"/>
    </row>
    <row r="1279" spans="3:3">
      <c r="C1279" s="33"/>
    </row>
    <row r="1280" spans="3:3">
      <c r="C1280" s="33"/>
    </row>
    <row r="1281" spans="3:3">
      <c r="C1281" s="33"/>
    </row>
    <row r="1282" spans="3:3">
      <c r="C1282" s="33"/>
    </row>
    <row r="1283" spans="3:3">
      <c r="C1283" s="33"/>
    </row>
    <row r="1284" spans="3:3">
      <c r="C1284" s="33"/>
    </row>
    <row r="1285" spans="3:3">
      <c r="C1285" s="33"/>
    </row>
    <row r="1286" spans="3:3">
      <c r="C1286" s="33"/>
    </row>
    <row r="1287" spans="3:3">
      <c r="C1287" s="33"/>
    </row>
    <row r="1288" spans="3:3">
      <c r="C1288" s="33"/>
    </row>
    <row r="1289" spans="3:3">
      <c r="C1289" s="33"/>
    </row>
    <row r="1290" spans="3:3">
      <c r="C1290" s="33"/>
    </row>
    <row r="1291" spans="3:3">
      <c r="C1291" s="33"/>
    </row>
    <row r="1292" spans="3:3">
      <c r="C1292" s="33"/>
    </row>
    <row r="1293" spans="3:3">
      <c r="C1293" s="33"/>
    </row>
    <row r="1294" spans="3:3">
      <c r="C1294" s="33"/>
    </row>
    <row r="1295" spans="3:3">
      <c r="C1295" s="33"/>
    </row>
    <row r="1296" spans="3:3">
      <c r="C1296" s="33"/>
    </row>
    <row r="1297" spans="3:3">
      <c r="C1297" s="33"/>
    </row>
    <row r="1298" spans="3:3">
      <c r="C1298" s="33"/>
    </row>
    <row r="1299" spans="3:3">
      <c r="C1299" s="33"/>
    </row>
    <row r="1300" spans="3:3">
      <c r="C1300" s="33"/>
    </row>
    <row r="1301" spans="3:3">
      <c r="C1301" s="33"/>
    </row>
    <row r="1302" spans="3:3">
      <c r="C1302" s="33"/>
    </row>
    <row r="1303" spans="3:3">
      <c r="C1303" s="33"/>
    </row>
    <row r="1304" spans="3:3">
      <c r="C1304" s="33"/>
    </row>
    <row r="1305" spans="3:3">
      <c r="C1305" s="33"/>
    </row>
    <row r="1306" spans="3:3">
      <c r="C1306" s="33"/>
    </row>
    <row r="1307" spans="3:3">
      <c r="C1307" s="33"/>
    </row>
    <row r="1308" spans="3:3">
      <c r="C1308" s="33"/>
    </row>
    <row r="1309" spans="3:3">
      <c r="C1309" s="33"/>
    </row>
    <row r="1310" spans="3:3">
      <c r="C1310" s="33"/>
    </row>
    <row r="1311" spans="3:3">
      <c r="C1311" s="33"/>
    </row>
    <row r="1312" spans="3:3">
      <c r="C1312" s="33"/>
    </row>
    <row r="1313" spans="3:3">
      <c r="C1313" s="33"/>
    </row>
    <row r="1314" spans="3:3">
      <c r="C1314" s="33"/>
    </row>
    <row r="1315" spans="3:3">
      <c r="C1315" s="33"/>
    </row>
    <row r="1316" spans="3:3">
      <c r="C1316" s="33"/>
    </row>
    <row r="1317" spans="3:3">
      <c r="C1317" s="33"/>
    </row>
    <row r="1318" spans="3:3">
      <c r="C1318" s="33"/>
    </row>
    <row r="1319" spans="3:3">
      <c r="C1319" s="33"/>
    </row>
    <row r="1320" spans="3:3">
      <c r="C1320" s="33"/>
    </row>
    <row r="1321" spans="3:3">
      <c r="C1321" s="33"/>
    </row>
    <row r="1322" spans="3:3">
      <c r="C1322" s="33"/>
    </row>
    <row r="1323" spans="3:3">
      <c r="C1323" s="33"/>
    </row>
    <row r="1324" spans="3:3">
      <c r="C1324" s="33"/>
    </row>
    <row r="1325" spans="3:3">
      <c r="C1325" s="33"/>
    </row>
    <row r="1326" spans="3:3">
      <c r="C1326" s="33"/>
    </row>
    <row r="1327" spans="3:3">
      <c r="C1327" s="33"/>
    </row>
    <row r="1328" spans="3:3">
      <c r="C1328" s="33"/>
    </row>
    <row r="1329" spans="3:3">
      <c r="C1329" s="33"/>
    </row>
    <row r="1330" spans="3:3">
      <c r="C1330" s="33"/>
    </row>
    <row r="1331" spans="3:3">
      <c r="C1331" s="33"/>
    </row>
    <row r="1332" spans="3:3">
      <c r="C1332" s="33"/>
    </row>
    <row r="1333" spans="3:3">
      <c r="C1333" s="33"/>
    </row>
    <row r="1334" spans="3:3">
      <c r="C1334" s="33"/>
    </row>
    <row r="1335" spans="3:3">
      <c r="C1335" s="33"/>
    </row>
    <row r="1336" spans="3:3">
      <c r="C1336" s="33"/>
    </row>
    <row r="1337" spans="3:3">
      <c r="C1337" s="33"/>
    </row>
    <row r="1338" spans="3:3">
      <c r="C1338" s="33"/>
    </row>
    <row r="1339" spans="3:3">
      <c r="C1339" s="33"/>
    </row>
    <row r="1340" spans="3:3">
      <c r="C1340" s="33"/>
    </row>
    <row r="1341" spans="3:3">
      <c r="C1341" s="33"/>
    </row>
    <row r="1342" spans="3:3">
      <c r="C1342" s="33"/>
    </row>
    <row r="1343" spans="3:3">
      <c r="C1343" s="33"/>
    </row>
    <row r="1344" spans="3:3">
      <c r="C1344" s="33"/>
    </row>
    <row r="1345" spans="3:3">
      <c r="C1345" s="33"/>
    </row>
    <row r="1346" spans="3:3">
      <c r="C1346" s="33"/>
    </row>
    <row r="1347" spans="3:3">
      <c r="C1347" s="33"/>
    </row>
    <row r="1348" spans="3:3">
      <c r="C1348" s="33"/>
    </row>
    <row r="1349" spans="3:3">
      <c r="C1349" s="33"/>
    </row>
    <row r="1350" spans="3:3">
      <c r="C1350" s="33"/>
    </row>
    <row r="1351" spans="3:3">
      <c r="C1351" s="33"/>
    </row>
    <row r="1352" spans="3:3">
      <c r="C1352" s="33"/>
    </row>
    <row r="1353" spans="3:3">
      <c r="C1353" s="33"/>
    </row>
    <row r="1354" spans="3:3">
      <c r="C1354" s="33"/>
    </row>
    <row r="1355" spans="3:3">
      <c r="C1355" s="33"/>
    </row>
    <row r="1356" spans="3:3">
      <c r="C1356" s="33"/>
    </row>
    <row r="1357" spans="3:3">
      <c r="C1357" s="33"/>
    </row>
    <row r="1358" spans="3:3">
      <c r="C1358" s="33"/>
    </row>
    <row r="1359" spans="3:3">
      <c r="C1359" s="33"/>
    </row>
    <row r="1360" spans="3:3">
      <c r="C1360" s="33"/>
    </row>
    <row r="1361" spans="3:3">
      <c r="C1361" s="33"/>
    </row>
    <row r="1362" spans="3:3">
      <c r="C1362" s="33"/>
    </row>
    <row r="1363" spans="3:3">
      <c r="C1363" s="33"/>
    </row>
    <row r="1364" spans="3:3">
      <c r="C1364" s="33"/>
    </row>
    <row r="1365" spans="3:3">
      <c r="C1365" s="33"/>
    </row>
    <row r="1366" spans="3:3">
      <c r="C1366" s="33"/>
    </row>
    <row r="1367" spans="3:3">
      <c r="C1367" s="33"/>
    </row>
    <row r="1368" spans="3:3">
      <c r="C1368" s="33"/>
    </row>
    <row r="1369" spans="3:3">
      <c r="C1369" s="33"/>
    </row>
    <row r="1370" spans="3:3">
      <c r="C1370" s="33"/>
    </row>
    <row r="1371" spans="3:3">
      <c r="C1371" s="33"/>
    </row>
    <row r="1372" spans="3:3">
      <c r="C1372" s="33"/>
    </row>
    <row r="1373" spans="3:3">
      <c r="C1373" s="33"/>
    </row>
    <row r="1374" spans="3:3">
      <c r="C1374" s="33"/>
    </row>
    <row r="1375" spans="3:3">
      <c r="C1375" s="33"/>
    </row>
    <row r="1376" spans="3:3">
      <c r="C1376" s="33"/>
    </row>
    <row r="1377" spans="3:3">
      <c r="C1377" s="33"/>
    </row>
    <row r="1378" spans="3:3">
      <c r="C1378" s="33"/>
    </row>
    <row r="1379" spans="3:3">
      <c r="C1379" s="33"/>
    </row>
    <row r="1380" spans="3:3">
      <c r="C1380" s="33"/>
    </row>
    <row r="1381" spans="3:3">
      <c r="C1381" s="33"/>
    </row>
    <row r="1382" spans="3:3">
      <c r="C1382" s="33"/>
    </row>
    <row r="1383" spans="3:3">
      <c r="C1383" s="33"/>
    </row>
    <row r="1384" spans="3:3">
      <c r="C1384" s="33"/>
    </row>
    <row r="1385" spans="3:3">
      <c r="C1385" s="33"/>
    </row>
    <row r="1386" spans="3:3">
      <c r="C1386" s="33"/>
    </row>
    <row r="1387" spans="3:3">
      <c r="C1387" s="33"/>
    </row>
    <row r="1388" spans="3:3">
      <c r="C1388" s="33"/>
    </row>
    <row r="1389" spans="3:3">
      <c r="C1389" s="33"/>
    </row>
    <row r="1390" spans="3:3">
      <c r="C1390" s="33"/>
    </row>
    <row r="1391" spans="3:3">
      <c r="C1391" s="33"/>
    </row>
    <row r="1392" spans="3:3">
      <c r="C1392" s="33"/>
    </row>
    <row r="1393" spans="3:3">
      <c r="C1393" s="33"/>
    </row>
    <row r="1394" spans="3:3">
      <c r="C1394" s="33"/>
    </row>
    <row r="1395" spans="3:3">
      <c r="C1395" s="33"/>
    </row>
    <row r="1396" spans="3:3">
      <c r="C1396" s="33"/>
    </row>
    <row r="1397" spans="3:3">
      <c r="C1397" s="33"/>
    </row>
    <row r="1398" spans="3:3">
      <c r="C1398" s="33"/>
    </row>
    <row r="1399" spans="3:3">
      <c r="C1399" s="33"/>
    </row>
    <row r="1400" spans="3:3">
      <c r="C1400" s="33"/>
    </row>
    <row r="1401" spans="3:3">
      <c r="C1401" s="33"/>
    </row>
    <row r="1402" spans="3:3">
      <c r="C1402" s="33"/>
    </row>
    <row r="1403" spans="3:3">
      <c r="C1403" s="33"/>
    </row>
    <row r="1404" spans="3:3">
      <c r="C1404" s="33"/>
    </row>
    <row r="1405" spans="3:3">
      <c r="C1405" s="33"/>
    </row>
    <row r="1406" spans="3:3">
      <c r="C1406" s="33"/>
    </row>
    <row r="1407" spans="3:3">
      <c r="C1407" s="33"/>
    </row>
    <row r="1408" spans="3:3">
      <c r="C1408" s="33"/>
    </row>
    <row r="1409" spans="3:3">
      <c r="C1409" s="33"/>
    </row>
    <row r="1410" spans="3:3">
      <c r="C1410" s="33"/>
    </row>
    <row r="1411" spans="3:3">
      <c r="C1411" s="33"/>
    </row>
    <row r="1412" spans="3:3">
      <c r="C1412" s="33"/>
    </row>
    <row r="1413" spans="3:3">
      <c r="C1413" s="33"/>
    </row>
    <row r="1414" spans="3:3">
      <c r="C1414" s="33"/>
    </row>
    <row r="1415" spans="3:3">
      <c r="C1415" s="33"/>
    </row>
    <row r="1416" spans="3:3">
      <c r="C1416" s="33"/>
    </row>
    <row r="1417" spans="3:3">
      <c r="C1417" s="33"/>
    </row>
    <row r="1418" spans="3:3">
      <c r="C1418" s="33"/>
    </row>
    <row r="1419" spans="3:3">
      <c r="C1419" s="33"/>
    </row>
    <row r="1420" spans="3:3">
      <c r="C1420" s="33"/>
    </row>
    <row r="1421" spans="3:3">
      <c r="C1421" s="33"/>
    </row>
    <row r="1422" spans="3:3">
      <c r="C1422" s="33"/>
    </row>
    <row r="1423" spans="3:3">
      <c r="C1423" s="33"/>
    </row>
    <row r="1424" spans="3:3">
      <c r="C1424" s="33"/>
    </row>
    <row r="1425" spans="3:3">
      <c r="C1425" s="33"/>
    </row>
    <row r="1426" spans="3:3">
      <c r="C1426" s="33"/>
    </row>
    <row r="1427" spans="3:3">
      <c r="C1427" s="33"/>
    </row>
    <row r="1428" spans="3:3">
      <c r="C1428" s="33"/>
    </row>
    <row r="1429" spans="3:3">
      <c r="C1429" s="33"/>
    </row>
    <row r="1430" spans="3:3">
      <c r="C1430" s="33"/>
    </row>
    <row r="1431" spans="3:3">
      <c r="C1431" s="33"/>
    </row>
    <row r="1432" spans="3:3">
      <c r="C1432" s="33"/>
    </row>
    <row r="1433" spans="3:3">
      <c r="C1433" s="33"/>
    </row>
    <row r="1434" spans="3:3">
      <c r="C1434" s="33"/>
    </row>
    <row r="1435" spans="3:3">
      <c r="C1435" s="33"/>
    </row>
    <row r="1436" spans="3:3">
      <c r="C1436" s="33"/>
    </row>
    <row r="1437" spans="3:3">
      <c r="C1437" s="33"/>
    </row>
    <row r="1438" spans="3:3">
      <c r="C1438" s="33"/>
    </row>
    <row r="1439" spans="3:3">
      <c r="C1439" s="33"/>
    </row>
    <row r="1440" spans="3:3">
      <c r="C1440" s="33"/>
    </row>
    <row r="1441" spans="3:3">
      <c r="C1441" s="33"/>
    </row>
    <row r="1442" spans="3:3">
      <c r="C1442" s="33"/>
    </row>
    <row r="1443" spans="3:3">
      <c r="C1443" s="33"/>
    </row>
    <row r="1444" spans="3:3">
      <c r="C1444" s="33"/>
    </row>
    <row r="1445" spans="3:3">
      <c r="C1445" s="33"/>
    </row>
    <row r="1446" spans="3:3">
      <c r="C1446" s="33"/>
    </row>
    <row r="1447" spans="3:3">
      <c r="C1447" s="33"/>
    </row>
    <row r="1448" spans="3:3">
      <c r="C1448" s="33"/>
    </row>
    <row r="1449" spans="3:3">
      <c r="C1449" s="33"/>
    </row>
    <row r="1450" spans="3:3">
      <c r="C1450" s="33"/>
    </row>
    <row r="1451" spans="3:3">
      <c r="C1451" s="33"/>
    </row>
    <row r="1452" spans="3:3">
      <c r="C1452" s="33"/>
    </row>
    <row r="1453" spans="3:3">
      <c r="C1453" s="33"/>
    </row>
    <row r="1454" spans="3:3">
      <c r="C1454" s="33"/>
    </row>
    <row r="1455" spans="3:3">
      <c r="C1455" s="33"/>
    </row>
    <row r="1456" spans="3:3">
      <c r="C1456" s="33"/>
    </row>
    <row r="1457" spans="3:3">
      <c r="C1457" s="33"/>
    </row>
    <row r="1458" spans="3:3">
      <c r="C1458" s="33"/>
    </row>
    <row r="1459" spans="3:3">
      <c r="C1459" s="33"/>
    </row>
    <row r="1460" spans="3:3">
      <c r="C1460" s="33"/>
    </row>
    <row r="1461" spans="3:3">
      <c r="C1461" s="33"/>
    </row>
    <row r="1462" spans="3:3">
      <c r="C1462" s="33"/>
    </row>
    <row r="1463" spans="3:3">
      <c r="C1463" s="33"/>
    </row>
    <row r="1464" spans="3:3">
      <c r="C1464" s="33"/>
    </row>
    <row r="1465" spans="3:3">
      <c r="C1465" s="33"/>
    </row>
    <row r="1466" spans="3:3">
      <c r="C1466" s="33"/>
    </row>
    <row r="1467" spans="3:3">
      <c r="C1467" s="33"/>
    </row>
    <row r="1468" spans="3:3">
      <c r="C1468" s="33"/>
    </row>
    <row r="1469" spans="3:3">
      <c r="C1469" s="33"/>
    </row>
    <row r="1470" spans="3:3">
      <c r="C1470" s="33"/>
    </row>
    <row r="1471" spans="3:3">
      <c r="C1471" s="33"/>
    </row>
    <row r="1472" spans="3:3">
      <c r="C1472" s="33"/>
    </row>
    <row r="1473" spans="3:3">
      <c r="C1473" s="33"/>
    </row>
    <row r="1474" spans="3:3">
      <c r="C1474" s="33"/>
    </row>
    <row r="1475" spans="3:3">
      <c r="C1475" s="33"/>
    </row>
    <row r="1476" spans="3:3">
      <c r="C1476" s="33"/>
    </row>
    <row r="1477" spans="3:3">
      <c r="C1477" s="33"/>
    </row>
    <row r="1478" spans="3:3">
      <c r="C1478" s="33"/>
    </row>
    <row r="1479" spans="3:3">
      <c r="C1479" s="33"/>
    </row>
    <row r="1480" spans="3:3">
      <c r="C1480" s="33"/>
    </row>
    <row r="1481" spans="3:3">
      <c r="C1481" s="33"/>
    </row>
    <row r="1482" spans="3:3">
      <c r="C1482" s="33"/>
    </row>
    <row r="1483" spans="3:3">
      <c r="C1483" s="33"/>
    </row>
    <row r="1484" spans="3:3">
      <c r="C1484" s="33"/>
    </row>
    <row r="1485" spans="3:3">
      <c r="C1485" s="33"/>
    </row>
    <row r="1486" spans="3:3">
      <c r="C1486" s="33"/>
    </row>
    <row r="1487" spans="3:3">
      <c r="C1487" s="33"/>
    </row>
    <row r="1488" spans="3:3">
      <c r="C1488" s="33"/>
    </row>
    <row r="1489" spans="3:3">
      <c r="C1489" s="33"/>
    </row>
    <row r="1490" spans="3:3">
      <c r="C1490" s="33"/>
    </row>
    <row r="1491" spans="3:3">
      <c r="C1491" s="33"/>
    </row>
    <row r="1492" spans="3:3">
      <c r="C1492" s="33"/>
    </row>
    <row r="1493" spans="3:3">
      <c r="C1493" s="33"/>
    </row>
    <row r="1494" spans="3:3">
      <c r="C1494" s="33"/>
    </row>
    <row r="1495" spans="3:3">
      <c r="C1495" s="33"/>
    </row>
    <row r="1496" spans="3:3">
      <c r="C1496" s="33"/>
    </row>
    <row r="1497" spans="3:3">
      <c r="C1497" s="33"/>
    </row>
    <row r="1498" spans="3:3">
      <c r="C1498" s="33"/>
    </row>
    <row r="1499" spans="3:3">
      <c r="C1499" s="33"/>
    </row>
    <row r="1500" spans="3:3">
      <c r="C1500" s="33"/>
    </row>
    <row r="1501" spans="3:3">
      <c r="C1501" s="33"/>
    </row>
    <row r="1502" spans="3:3">
      <c r="C1502" s="33"/>
    </row>
    <row r="1503" spans="3:3">
      <c r="C1503" s="33"/>
    </row>
    <row r="1504" spans="3:3">
      <c r="C1504" s="33"/>
    </row>
    <row r="1505" spans="3:3">
      <c r="C1505" s="33"/>
    </row>
    <row r="1506" spans="3:3">
      <c r="C1506" s="33"/>
    </row>
    <row r="1507" spans="3:3">
      <c r="C1507" s="33"/>
    </row>
    <row r="1508" spans="3:3">
      <c r="C1508" s="33"/>
    </row>
    <row r="1509" spans="3:3">
      <c r="C1509" s="33"/>
    </row>
    <row r="1510" spans="3:3">
      <c r="C1510" s="33"/>
    </row>
    <row r="1511" spans="3:3">
      <c r="C1511" s="33"/>
    </row>
    <row r="1512" spans="3:3">
      <c r="C1512" s="33"/>
    </row>
    <row r="1513" spans="3:3">
      <c r="C1513" s="33"/>
    </row>
    <row r="1514" spans="3:3">
      <c r="C1514" s="33"/>
    </row>
    <row r="1515" spans="3:3">
      <c r="C1515" s="33"/>
    </row>
    <row r="1516" spans="3:3">
      <c r="C1516" s="33"/>
    </row>
    <row r="1517" spans="3:3">
      <c r="C1517" s="33"/>
    </row>
    <row r="1518" spans="3:3">
      <c r="C1518" s="33"/>
    </row>
    <row r="1519" spans="3:3">
      <c r="C1519" s="33"/>
    </row>
    <row r="1520" spans="3:3">
      <c r="C1520" s="33"/>
    </row>
    <row r="1521" spans="3:3">
      <c r="C1521" s="33"/>
    </row>
    <row r="1522" spans="3:3">
      <c r="C1522" s="33"/>
    </row>
    <row r="1523" spans="3:3">
      <c r="C1523" s="33"/>
    </row>
    <row r="1524" spans="3:3">
      <c r="C1524" s="33"/>
    </row>
    <row r="1525" spans="3:3">
      <c r="C1525" s="33"/>
    </row>
    <row r="1526" spans="3:3">
      <c r="C1526" s="33"/>
    </row>
    <row r="1527" spans="3:3">
      <c r="C1527" s="33"/>
    </row>
    <row r="1528" spans="3:3">
      <c r="C1528" s="33"/>
    </row>
    <row r="1529" spans="3:3">
      <c r="C1529" s="33"/>
    </row>
    <row r="1530" spans="3:3">
      <c r="C1530" s="33"/>
    </row>
    <row r="1531" spans="3:3">
      <c r="C1531" s="33"/>
    </row>
    <row r="1532" spans="3:3">
      <c r="C1532" s="33"/>
    </row>
    <row r="1533" spans="3:3">
      <c r="C1533" s="33"/>
    </row>
    <row r="1534" spans="3:3">
      <c r="C1534" s="33"/>
    </row>
    <row r="1535" spans="3:3">
      <c r="C1535" s="33"/>
    </row>
    <row r="1536" spans="3:3">
      <c r="C1536" s="33"/>
    </row>
    <row r="1537" spans="3:3">
      <c r="C1537" s="33"/>
    </row>
    <row r="1538" spans="3:3">
      <c r="C1538" s="33"/>
    </row>
    <row r="1539" spans="3:3">
      <c r="C1539" s="33"/>
    </row>
    <row r="1540" spans="3:3">
      <c r="C1540" s="33"/>
    </row>
    <row r="1541" spans="3:3">
      <c r="C1541" s="33"/>
    </row>
    <row r="1542" spans="3:3">
      <c r="C1542" s="33"/>
    </row>
    <row r="1543" spans="3:3">
      <c r="C1543" s="33"/>
    </row>
    <row r="1544" spans="3:3">
      <c r="C1544" s="33"/>
    </row>
    <row r="1545" spans="3:3">
      <c r="C1545" s="33"/>
    </row>
    <row r="1546" spans="3:3">
      <c r="C1546" s="33"/>
    </row>
    <row r="1547" spans="3:3">
      <c r="C1547" s="33"/>
    </row>
    <row r="1548" spans="3:3">
      <c r="C1548" s="33"/>
    </row>
    <row r="1549" spans="3:3">
      <c r="C1549" s="33"/>
    </row>
    <row r="1550" spans="3:3">
      <c r="C1550" s="33"/>
    </row>
    <row r="1551" spans="3:3">
      <c r="C1551" s="33"/>
    </row>
    <row r="1552" spans="3:3">
      <c r="C1552" s="33"/>
    </row>
    <row r="1553" spans="3:3">
      <c r="C1553" s="33"/>
    </row>
    <row r="1554" spans="3:3">
      <c r="C1554" s="33"/>
    </row>
    <row r="1555" spans="3:3">
      <c r="C1555" s="33"/>
    </row>
    <row r="1556" spans="3:3">
      <c r="C1556" s="33"/>
    </row>
    <row r="1557" spans="3:3">
      <c r="C1557" s="33"/>
    </row>
    <row r="1558" spans="3:3">
      <c r="C1558" s="33"/>
    </row>
    <row r="1559" spans="3:3">
      <c r="C1559" s="33"/>
    </row>
    <row r="1560" spans="3:3">
      <c r="C1560" s="33"/>
    </row>
    <row r="1561" spans="3:3">
      <c r="C1561" s="33"/>
    </row>
    <row r="1562" spans="3:3">
      <c r="C1562" s="33"/>
    </row>
    <row r="1563" spans="3:3">
      <c r="C1563" s="33"/>
    </row>
    <row r="1564" spans="3:3">
      <c r="C1564" s="33"/>
    </row>
    <row r="1565" spans="3:3">
      <c r="C1565" s="33"/>
    </row>
    <row r="1566" spans="3:3">
      <c r="C1566" s="33"/>
    </row>
    <row r="1567" spans="3:3">
      <c r="C1567" s="33"/>
    </row>
    <row r="1568" spans="3:3">
      <c r="C1568" s="33"/>
    </row>
    <row r="1569" spans="3:3">
      <c r="C1569" s="33"/>
    </row>
    <row r="1570" spans="3:3">
      <c r="C1570" s="33"/>
    </row>
    <row r="1571" spans="3:3">
      <c r="C1571" s="33"/>
    </row>
    <row r="1572" spans="3:3">
      <c r="C1572" s="33"/>
    </row>
    <row r="1573" spans="3:3">
      <c r="C1573" s="33"/>
    </row>
    <row r="1574" spans="3:3">
      <c r="C1574" s="33"/>
    </row>
    <row r="1575" spans="3:3">
      <c r="C1575" s="33"/>
    </row>
    <row r="1576" spans="3:3">
      <c r="C1576" s="33"/>
    </row>
    <row r="1577" spans="3:3">
      <c r="C1577" s="33"/>
    </row>
    <row r="1578" spans="3:3">
      <c r="C1578" s="33"/>
    </row>
    <row r="1579" spans="3:3">
      <c r="C1579" s="33"/>
    </row>
    <row r="1580" spans="3:3">
      <c r="C1580" s="33"/>
    </row>
    <row r="1581" spans="3:3">
      <c r="C1581" s="33"/>
    </row>
    <row r="1582" spans="3:3">
      <c r="C1582" s="33"/>
    </row>
    <row r="1583" spans="3:3">
      <c r="C1583" s="33"/>
    </row>
    <row r="1584" spans="3:3">
      <c r="C1584" s="33"/>
    </row>
    <row r="1585" spans="3:3">
      <c r="C1585" s="33"/>
    </row>
    <row r="1586" spans="3:3">
      <c r="C1586" s="33"/>
    </row>
    <row r="1587" spans="3:3">
      <c r="C1587" s="33"/>
    </row>
    <row r="1588" spans="3:3">
      <c r="C1588" s="33"/>
    </row>
    <row r="1589" spans="3:3">
      <c r="C1589" s="33"/>
    </row>
    <row r="1590" spans="3:3">
      <c r="C1590" s="33"/>
    </row>
    <row r="1591" spans="3:3">
      <c r="C1591" s="33"/>
    </row>
    <row r="1592" spans="3:3">
      <c r="C1592" s="33"/>
    </row>
    <row r="1593" spans="3:3">
      <c r="C1593" s="33"/>
    </row>
    <row r="1594" spans="3:3">
      <c r="C1594" s="33"/>
    </row>
    <row r="1595" spans="3:3">
      <c r="C1595" s="33"/>
    </row>
    <row r="1596" spans="3:3">
      <c r="C1596" s="33"/>
    </row>
    <row r="1597" spans="3:3">
      <c r="C1597" s="33"/>
    </row>
    <row r="1598" spans="3:3">
      <c r="C1598" s="33"/>
    </row>
    <row r="1599" spans="3:3">
      <c r="C1599" s="33"/>
    </row>
    <row r="1600" spans="3:3">
      <c r="C1600" s="33"/>
    </row>
    <row r="1601" spans="3:3">
      <c r="C1601" s="33"/>
    </row>
    <row r="1602" spans="3:3">
      <c r="C1602" s="33"/>
    </row>
    <row r="1603" spans="3:3">
      <c r="C1603" s="33"/>
    </row>
    <row r="1604" spans="3:3">
      <c r="C1604" s="33"/>
    </row>
    <row r="1605" spans="3:3">
      <c r="C1605" s="33"/>
    </row>
    <row r="1606" spans="3:3">
      <c r="C1606" s="33"/>
    </row>
    <row r="1607" spans="3:3">
      <c r="C1607" s="33"/>
    </row>
    <row r="1608" spans="3:3">
      <c r="C1608" s="33"/>
    </row>
    <row r="1609" spans="3:3">
      <c r="C1609" s="33"/>
    </row>
    <row r="1610" spans="3:3">
      <c r="C1610" s="33"/>
    </row>
    <row r="1611" spans="3:3">
      <c r="C1611" s="33"/>
    </row>
    <row r="1612" spans="3:3">
      <c r="C1612" s="33"/>
    </row>
    <row r="1613" spans="3:3">
      <c r="C1613" s="33"/>
    </row>
    <row r="1614" spans="3:3">
      <c r="C1614" s="33"/>
    </row>
    <row r="1615" spans="3:3">
      <c r="C1615" s="33"/>
    </row>
    <row r="1616" spans="3:3">
      <c r="C1616" s="33"/>
    </row>
    <row r="1617" spans="3:3">
      <c r="C1617" s="33"/>
    </row>
    <row r="1618" spans="3:3">
      <c r="C1618" s="33"/>
    </row>
    <row r="1619" spans="3:3">
      <c r="C1619" s="33"/>
    </row>
    <row r="1620" spans="3:3">
      <c r="C1620" s="33"/>
    </row>
    <row r="1621" spans="3:3">
      <c r="C1621" s="33"/>
    </row>
    <row r="1622" spans="3:3">
      <c r="C1622" s="33"/>
    </row>
    <row r="1623" spans="3:3">
      <c r="C1623" s="33"/>
    </row>
    <row r="1624" spans="3:3">
      <c r="C1624" s="33"/>
    </row>
    <row r="1625" spans="3:3">
      <c r="C1625" s="33"/>
    </row>
    <row r="1626" spans="3:3">
      <c r="C1626" s="33"/>
    </row>
    <row r="1627" spans="3:3">
      <c r="C1627" s="33"/>
    </row>
    <row r="1628" spans="3:3">
      <c r="C1628" s="33"/>
    </row>
    <row r="1629" spans="3:3">
      <c r="C1629" s="33"/>
    </row>
    <row r="1630" spans="3:3">
      <c r="C1630" s="33"/>
    </row>
    <row r="1631" spans="3:3">
      <c r="C1631" s="33"/>
    </row>
    <row r="1632" spans="3:3">
      <c r="C1632" s="33"/>
    </row>
    <row r="1633" spans="3:3">
      <c r="C1633" s="33"/>
    </row>
    <row r="1634" spans="3:3">
      <c r="C1634" s="33"/>
    </row>
    <row r="1635" spans="3:3">
      <c r="C1635" s="33"/>
    </row>
    <row r="1636" spans="3:3">
      <c r="C1636" s="33"/>
    </row>
    <row r="1637" spans="3:3">
      <c r="C1637" s="33"/>
    </row>
    <row r="1638" spans="3:3">
      <c r="C1638" s="33"/>
    </row>
    <row r="1639" spans="3:3">
      <c r="C1639" s="33"/>
    </row>
    <row r="1640" spans="3:3">
      <c r="C1640" s="33"/>
    </row>
    <row r="1641" spans="3:3">
      <c r="C1641" s="33"/>
    </row>
    <row r="1642" spans="3:3">
      <c r="C1642" s="33"/>
    </row>
    <row r="1643" spans="3:3">
      <c r="C1643" s="33"/>
    </row>
    <row r="1644" spans="3:3">
      <c r="C1644" s="33"/>
    </row>
    <row r="1645" spans="3:3">
      <c r="C1645" s="33"/>
    </row>
    <row r="1646" spans="3:3">
      <c r="C1646" s="33"/>
    </row>
    <row r="1647" spans="3:3">
      <c r="C1647" s="33"/>
    </row>
    <row r="1648" spans="3:3">
      <c r="C1648" s="33"/>
    </row>
    <row r="1649" spans="3:3">
      <c r="C1649" s="33"/>
    </row>
    <row r="1650" spans="3:3">
      <c r="C1650" s="33"/>
    </row>
    <row r="1651" spans="3:3">
      <c r="C1651" s="33"/>
    </row>
    <row r="1652" spans="3:3">
      <c r="C1652" s="33"/>
    </row>
    <row r="1653" spans="3:3">
      <c r="C1653" s="33"/>
    </row>
    <row r="1654" spans="3:3">
      <c r="C1654" s="33"/>
    </row>
    <row r="1655" spans="3:3">
      <c r="C1655" s="33"/>
    </row>
    <row r="1656" spans="3:3">
      <c r="C1656" s="33"/>
    </row>
    <row r="1657" spans="3:3">
      <c r="C1657" s="33"/>
    </row>
    <row r="1658" spans="3:3">
      <c r="C1658" s="33"/>
    </row>
    <row r="1659" spans="3:3">
      <c r="C1659" s="33"/>
    </row>
    <row r="1660" spans="3:3">
      <c r="C1660" s="33"/>
    </row>
    <row r="1661" spans="3:3">
      <c r="C1661" s="33"/>
    </row>
    <row r="1662" spans="3:3">
      <c r="C1662" s="33"/>
    </row>
    <row r="1663" spans="3:3">
      <c r="C1663" s="33"/>
    </row>
    <row r="1664" spans="3:3">
      <c r="C1664" s="33"/>
    </row>
    <row r="1665" spans="3:3">
      <c r="C1665" s="33"/>
    </row>
    <row r="1666" spans="3:3">
      <c r="C1666" s="33"/>
    </row>
    <row r="1667" spans="3:3">
      <c r="C1667" s="33"/>
    </row>
    <row r="1668" spans="3:3">
      <c r="C1668" s="33"/>
    </row>
    <row r="1669" spans="3:3">
      <c r="C1669" s="33"/>
    </row>
    <row r="1670" spans="3:3">
      <c r="C1670" s="33"/>
    </row>
    <row r="1671" spans="3:3">
      <c r="C1671" s="33"/>
    </row>
    <row r="1672" spans="3:3">
      <c r="C1672" s="33"/>
    </row>
    <row r="1673" spans="3:3">
      <c r="C1673" s="33"/>
    </row>
    <row r="1674" spans="3:3">
      <c r="C1674" s="33"/>
    </row>
    <row r="1675" spans="3:3">
      <c r="C1675" s="33"/>
    </row>
    <row r="1676" spans="3:3">
      <c r="C1676" s="33"/>
    </row>
    <row r="1677" spans="3:3">
      <c r="C1677" s="33"/>
    </row>
    <row r="1678" spans="3:3">
      <c r="C1678" s="33"/>
    </row>
    <row r="1679" spans="3:3">
      <c r="C1679" s="33"/>
    </row>
    <row r="1680" spans="3:3">
      <c r="C1680" s="33"/>
    </row>
    <row r="1681" spans="3:3">
      <c r="C1681" s="33"/>
    </row>
    <row r="1682" spans="3:3">
      <c r="C1682" s="33"/>
    </row>
    <row r="1683" spans="3:3">
      <c r="C1683" s="33"/>
    </row>
    <row r="1684" spans="3:3">
      <c r="C1684" s="33"/>
    </row>
    <row r="1685" spans="3:3">
      <c r="C1685" s="33"/>
    </row>
    <row r="1686" spans="3:3">
      <c r="C1686" s="33"/>
    </row>
    <row r="1687" spans="3:3">
      <c r="C1687" s="33"/>
    </row>
    <row r="1688" spans="3:3">
      <c r="C1688" s="33"/>
    </row>
    <row r="1689" spans="3:3">
      <c r="C1689" s="33"/>
    </row>
    <row r="1690" spans="3:3">
      <c r="C1690" s="33"/>
    </row>
    <row r="1691" spans="3:3">
      <c r="C1691" s="33"/>
    </row>
    <row r="1692" spans="3:3">
      <c r="C1692" s="33"/>
    </row>
    <row r="1693" spans="3:3">
      <c r="C1693" s="33"/>
    </row>
    <row r="1694" spans="3:3">
      <c r="C1694" s="33"/>
    </row>
    <row r="1695" spans="3:3">
      <c r="C1695" s="33"/>
    </row>
    <row r="1696" spans="3:3">
      <c r="C1696" s="33"/>
    </row>
    <row r="1697" spans="3:3">
      <c r="C1697" s="33"/>
    </row>
    <row r="1698" spans="3:3">
      <c r="C1698" s="33"/>
    </row>
    <row r="1699" spans="3:3">
      <c r="C1699" s="33"/>
    </row>
    <row r="1700" spans="3:3">
      <c r="C1700" s="33"/>
    </row>
    <row r="1701" spans="3:3">
      <c r="C1701" s="33"/>
    </row>
    <row r="1702" spans="3:3">
      <c r="C1702" s="33"/>
    </row>
    <row r="1703" spans="3:3">
      <c r="C1703" s="33"/>
    </row>
    <row r="1704" spans="3:3">
      <c r="C1704" s="33"/>
    </row>
    <row r="1705" spans="3:3">
      <c r="C1705" s="33"/>
    </row>
    <row r="1706" spans="3:3">
      <c r="C1706" s="33"/>
    </row>
    <row r="1707" spans="3:3">
      <c r="C1707" s="33"/>
    </row>
    <row r="1708" spans="3:3">
      <c r="C1708" s="33"/>
    </row>
    <row r="1709" spans="3:3">
      <c r="C1709" s="33"/>
    </row>
    <row r="1710" spans="3:3">
      <c r="C1710" s="33"/>
    </row>
    <row r="1711" spans="3:3">
      <c r="C1711" s="33"/>
    </row>
    <row r="1712" spans="3:3">
      <c r="C1712" s="33"/>
    </row>
    <row r="1713" spans="3:3">
      <c r="C1713" s="33"/>
    </row>
    <row r="1714" spans="3:3">
      <c r="C1714" s="33"/>
    </row>
    <row r="1715" spans="3:3">
      <c r="C1715" s="33"/>
    </row>
    <row r="1716" spans="3:3">
      <c r="C1716" s="33"/>
    </row>
    <row r="1717" spans="3:3">
      <c r="C1717" s="33"/>
    </row>
    <row r="1718" spans="3:3">
      <c r="C1718" s="33"/>
    </row>
    <row r="1719" spans="3:3">
      <c r="C1719" s="33"/>
    </row>
    <row r="1720" spans="3:3">
      <c r="C1720" s="33"/>
    </row>
    <row r="1721" spans="3:3">
      <c r="C1721" s="33"/>
    </row>
    <row r="1722" spans="3:3">
      <c r="C1722" s="33"/>
    </row>
    <row r="1723" spans="3:3">
      <c r="C1723" s="33"/>
    </row>
    <row r="1724" spans="3:3">
      <c r="C1724" s="33"/>
    </row>
    <row r="1725" spans="3:3">
      <c r="C1725" s="33"/>
    </row>
    <row r="1726" spans="3:3">
      <c r="C1726" s="33"/>
    </row>
    <row r="1727" spans="3:3">
      <c r="C1727" s="33"/>
    </row>
    <row r="1728" spans="3:3">
      <c r="C1728" s="33"/>
    </row>
    <row r="1729" spans="3:3">
      <c r="C1729" s="33"/>
    </row>
    <row r="1730" spans="3:3">
      <c r="C1730" s="33"/>
    </row>
    <row r="1731" spans="3:3">
      <c r="C1731" s="33"/>
    </row>
    <row r="1732" spans="3:3">
      <c r="C1732" s="33"/>
    </row>
    <row r="1733" spans="3:3">
      <c r="C1733" s="33"/>
    </row>
    <row r="1734" spans="3:3">
      <c r="C1734" s="33"/>
    </row>
    <row r="1735" spans="3:3">
      <c r="C1735" s="33"/>
    </row>
    <row r="1736" spans="3:3">
      <c r="C1736" s="33"/>
    </row>
    <row r="1737" spans="3:3">
      <c r="C1737" s="33"/>
    </row>
    <row r="1738" spans="3:3">
      <c r="C1738" s="33"/>
    </row>
    <row r="1739" spans="3:3">
      <c r="C1739" s="33"/>
    </row>
    <row r="1740" spans="3:3">
      <c r="C1740" s="33"/>
    </row>
    <row r="1741" spans="3:3">
      <c r="C1741" s="33"/>
    </row>
    <row r="1742" spans="3:3">
      <c r="C1742" s="33"/>
    </row>
    <row r="1743" spans="3:3">
      <c r="C1743" s="33"/>
    </row>
    <row r="1744" spans="3:3">
      <c r="C1744" s="33"/>
    </row>
    <row r="1745" spans="3:3">
      <c r="C1745" s="33"/>
    </row>
    <row r="1746" spans="3:3">
      <c r="C1746" s="33"/>
    </row>
    <row r="1747" spans="3:3">
      <c r="C1747" s="33"/>
    </row>
    <row r="1748" spans="3:3">
      <c r="C1748" s="33"/>
    </row>
    <row r="1749" spans="3:3">
      <c r="C1749" s="33"/>
    </row>
    <row r="1750" spans="3:3">
      <c r="C1750" s="33"/>
    </row>
    <row r="1751" spans="3:3">
      <c r="C1751" s="33"/>
    </row>
    <row r="1752" spans="3:3">
      <c r="C1752" s="33"/>
    </row>
    <row r="1753" spans="3:3">
      <c r="C1753" s="33"/>
    </row>
    <row r="1754" spans="3:3">
      <c r="C1754" s="33"/>
    </row>
    <row r="1755" spans="3:3">
      <c r="C1755" s="33"/>
    </row>
    <row r="1756" spans="3:3">
      <c r="C1756" s="33"/>
    </row>
    <row r="1757" spans="3:3">
      <c r="C1757" s="33"/>
    </row>
    <row r="1758" spans="3:3">
      <c r="C1758" s="33"/>
    </row>
    <row r="1759" spans="3:3">
      <c r="C1759" s="33"/>
    </row>
    <row r="1760" spans="3:3">
      <c r="C1760" s="33"/>
    </row>
    <row r="1761" spans="3:3">
      <c r="C1761" s="33"/>
    </row>
    <row r="1762" spans="3:3">
      <c r="C1762" s="33"/>
    </row>
    <row r="1763" spans="3:3">
      <c r="C1763" s="33"/>
    </row>
    <row r="1764" spans="3:3">
      <c r="C1764" s="33"/>
    </row>
    <row r="1765" spans="3:3">
      <c r="C1765" s="33"/>
    </row>
    <row r="1766" spans="3:3">
      <c r="C1766" s="33"/>
    </row>
    <row r="1767" spans="3:3">
      <c r="C1767" s="33"/>
    </row>
    <row r="1768" spans="3:3">
      <c r="C1768" s="33"/>
    </row>
    <row r="1769" spans="3:3">
      <c r="C1769" s="33"/>
    </row>
    <row r="1770" spans="3:3">
      <c r="C1770" s="33"/>
    </row>
    <row r="1771" spans="3:3">
      <c r="C1771" s="33"/>
    </row>
    <row r="1772" spans="3:3">
      <c r="C1772" s="33"/>
    </row>
    <row r="1773" spans="3:3">
      <c r="C1773" s="33"/>
    </row>
    <row r="1774" spans="3:3">
      <c r="C1774" s="33"/>
    </row>
    <row r="1775" spans="3:3">
      <c r="C1775" s="33"/>
    </row>
    <row r="1776" spans="3:3">
      <c r="C1776" s="33"/>
    </row>
    <row r="1777" spans="3:3">
      <c r="C1777" s="33"/>
    </row>
    <row r="1778" spans="3:3">
      <c r="C1778" s="33"/>
    </row>
    <row r="1779" spans="3:3">
      <c r="C1779" s="33"/>
    </row>
    <row r="1780" spans="3:3">
      <c r="C1780" s="33"/>
    </row>
    <row r="1781" spans="3:3">
      <c r="C1781" s="33"/>
    </row>
    <row r="1782" spans="3:3">
      <c r="C1782" s="33"/>
    </row>
    <row r="1783" spans="3:3">
      <c r="C1783" s="33"/>
    </row>
    <row r="1784" spans="3:3">
      <c r="C1784" s="33"/>
    </row>
    <row r="1785" spans="3:3">
      <c r="C1785" s="33"/>
    </row>
    <row r="1786" spans="3:3">
      <c r="C1786" s="33"/>
    </row>
    <row r="1787" spans="3:3">
      <c r="C1787" s="33"/>
    </row>
    <row r="1788" spans="3:3">
      <c r="C1788" s="33"/>
    </row>
    <row r="1789" spans="3:3">
      <c r="C1789" s="33"/>
    </row>
    <row r="1790" spans="3:3">
      <c r="C1790" s="33"/>
    </row>
    <row r="1791" spans="3:3">
      <c r="C1791" s="33"/>
    </row>
    <row r="1792" spans="3:3">
      <c r="C1792" s="33"/>
    </row>
    <row r="1793" spans="3:3">
      <c r="C1793" s="33"/>
    </row>
    <row r="1794" spans="3:3">
      <c r="C1794" s="33"/>
    </row>
    <row r="1795" spans="3:3">
      <c r="C1795" s="33"/>
    </row>
    <row r="1796" spans="3:3">
      <c r="C1796" s="33"/>
    </row>
    <row r="1797" spans="3:3">
      <c r="C1797" s="33"/>
    </row>
    <row r="1798" spans="3:3">
      <c r="C1798" s="33"/>
    </row>
    <row r="1799" spans="3:3">
      <c r="C1799" s="33"/>
    </row>
    <row r="1800" spans="3:3">
      <c r="C1800" s="33"/>
    </row>
    <row r="1801" spans="3:3">
      <c r="C1801" s="33"/>
    </row>
    <row r="1802" spans="3:3">
      <c r="C1802" s="33"/>
    </row>
    <row r="1803" spans="3:3">
      <c r="C1803" s="33"/>
    </row>
    <row r="1804" spans="3:3">
      <c r="C1804" s="33"/>
    </row>
    <row r="1805" spans="3:3">
      <c r="C1805" s="33"/>
    </row>
    <row r="1806" spans="3:3">
      <c r="C1806" s="33"/>
    </row>
    <row r="1807" spans="3:3">
      <c r="C1807" s="33"/>
    </row>
    <row r="1808" spans="3:3">
      <c r="C1808" s="33"/>
    </row>
    <row r="1809" spans="3:3">
      <c r="C1809" s="33"/>
    </row>
    <row r="1810" spans="3:3">
      <c r="C1810" s="33"/>
    </row>
    <row r="1811" spans="3:3">
      <c r="C1811" s="33"/>
    </row>
    <row r="1812" spans="3:3">
      <c r="C1812" s="33"/>
    </row>
    <row r="1813" spans="3:3">
      <c r="C1813" s="33"/>
    </row>
    <row r="1814" spans="3:3">
      <c r="C1814" s="33"/>
    </row>
    <row r="1815" spans="3:3">
      <c r="C1815" s="33"/>
    </row>
    <row r="1816" spans="3:3">
      <c r="C1816" s="33"/>
    </row>
    <row r="1817" spans="3:3">
      <c r="C1817" s="33"/>
    </row>
    <row r="1818" spans="3:3">
      <c r="C1818" s="33"/>
    </row>
    <row r="1819" spans="3:3">
      <c r="C1819" s="33"/>
    </row>
    <row r="1820" spans="3:3">
      <c r="C1820" s="33"/>
    </row>
    <row r="1821" spans="3:3">
      <c r="C1821" s="33"/>
    </row>
    <row r="1822" spans="3:3">
      <c r="C1822" s="33"/>
    </row>
    <row r="1823" spans="3:3">
      <c r="C1823" s="33"/>
    </row>
    <row r="1824" spans="3:3">
      <c r="C1824" s="33"/>
    </row>
    <row r="1825" spans="3:3">
      <c r="C1825" s="33"/>
    </row>
    <row r="1826" spans="3:3">
      <c r="C1826" s="33"/>
    </row>
    <row r="1827" spans="3:3">
      <c r="C1827" s="33"/>
    </row>
    <row r="1828" spans="3:3">
      <c r="C1828" s="33"/>
    </row>
    <row r="1829" spans="3:3">
      <c r="C1829" s="33"/>
    </row>
    <row r="1830" spans="3:3">
      <c r="C1830" s="33"/>
    </row>
    <row r="1831" spans="3:3">
      <c r="C1831" s="33"/>
    </row>
    <row r="1832" spans="3:3">
      <c r="C1832" s="33"/>
    </row>
    <row r="1833" spans="3:3">
      <c r="C1833" s="33"/>
    </row>
    <row r="1834" spans="3:3">
      <c r="C1834" s="33"/>
    </row>
    <row r="1835" spans="3:3">
      <c r="C1835" s="33"/>
    </row>
    <row r="1836" spans="3:3">
      <c r="C1836" s="33"/>
    </row>
    <row r="1837" spans="3:3">
      <c r="C1837" s="33"/>
    </row>
    <row r="1838" spans="3:3">
      <c r="C1838" s="33"/>
    </row>
    <row r="1839" spans="3:3">
      <c r="C1839" s="33"/>
    </row>
    <row r="1840" spans="3:3">
      <c r="C1840" s="33"/>
    </row>
    <row r="1841" spans="3:3">
      <c r="C1841" s="33"/>
    </row>
    <row r="1842" spans="3:3">
      <c r="C1842" s="33"/>
    </row>
    <row r="1843" spans="3:3">
      <c r="C1843" s="33"/>
    </row>
    <row r="1844" spans="3:3">
      <c r="C1844" s="33"/>
    </row>
    <row r="1845" spans="3:3">
      <c r="C1845" s="33"/>
    </row>
    <row r="1846" spans="3:3">
      <c r="C1846" s="33"/>
    </row>
    <row r="1847" spans="3:3">
      <c r="C1847" s="33"/>
    </row>
    <row r="1848" spans="3:3">
      <c r="C1848" s="33"/>
    </row>
    <row r="1849" spans="3:3">
      <c r="C1849" s="33"/>
    </row>
    <row r="1850" spans="3:3">
      <c r="C1850" s="33"/>
    </row>
    <row r="1851" spans="3:3">
      <c r="C1851" s="33"/>
    </row>
    <row r="1852" spans="3:3">
      <c r="C1852" s="33"/>
    </row>
    <row r="1853" spans="3:3">
      <c r="C1853" s="33"/>
    </row>
    <row r="1854" spans="3:3">
      <c r="C1854" s="33"/>
    </row>
    <row r="1855" spans="3:3">
      <c r="C1855" s="33"/>
    </row>
    <row r="1856" spans="3:3">
      <c r="C1856" s="33"/>
    </row>
    <row r="1857" spans="3:3">
      <c r="C1857" s="33"/>
    </row>
    <row r="1858" spans="3:3">
      <c r="C1858" s="33"/>
    </row>
    <row r="1859" spans="3:3">
      <c r="C1859" s="33"/>
    </row>
    <row r="1860" spans="3:3">
      <c r="C1860" s="33"/>
    </row>
    <row r="1861" spans="3:3">
      <c r="C1861" s="33"/>
    </row>
    <row r="1862" spans="3:3">
      <c r="C1862" s="33"/>
    </row>
    <row r="1863" spans="3:3">
      <c r="C1863" s="33"/>
    </row>
    <row r="1864" spans="3:3">
      <c r="C1864" s="33"/>
    </row>
    <row r="1865" spans="3:3">
      <c r="C1865" s="33"/>
    </row>
    <row r="1866" spans="3:3">
      <c r="C1866" s="33"/>
    </row>
    <row r="1867" spans="3:3">
      <c r="C1867" s="33"/>
    </row>
    <row r="1868" spans="3:3">
      <c r="C1868" s="33"/>
    </row>
    <row r="1869" spans="3:3">
      <c r="C1869" s="33"/>
    </row>
    <row r="1870" spans="3:3">
      <c r="C1870" s="33"/>
    </row>
    <row r="1871" spans="3:3">
      <c r="C1871" s="33"/>
    </row>
    <row r="1872" spans="3:3">
      <c r="C1872" s="33"/>
    </row>
    <row r="1873" spans="3:3">
      <c r="C1873" s="33"/>
    </row>
    <row r="1874" spans="3:3">
      <c r="C1874" s="33"/>
    </row>
    <row r="1875" spans="3:3">
      <c r="C1875" s="33"/>
    </row>
    <row r="1876" spans="3:3">
      <c r="C1876" s="33"/>
    </row>
    <row r="1877" spans="3:3">
      <c r="C1877" s="33"/>
    </row>
    <row r="1878" spans="3:3">
      <c r="C1878" s="33"/>
    </row>
    <row r="1879" spans="3:3">
      <c r="C1879" s="33"/>
    </row>
    <row r="1880" spans="3:3">
      <c r="C1880" s="33"/>
    </row>
    <row r="1881" spans="3:3">
      <c r="C1881" s="33"/>
    </row>
    <row r="1882" spans="3:3">
      <c r="C1882" s="33"/>
    </row>
    <row r="1883" spans="3:3">
      <c r="C1883" s="33"/>
    </row>
    <row r="1884" spans="3:3">
      <c r="C1884" s="33"/>
    </row>
    <row r="1885" spans="3:3">
      <c r="C1885" s="33"/>
    </row>
    <row r="1886" spans="3:3">
      <c r="C1886" s="33"/>
    </row>
    <row r="1887" spans="3:3">
      <c r="C1887" s="33"/>
    </row>
    <row r="1888" spans="3:3">
      <c r="C1888" s="33"/>
    </row>
    <row r="1889" spans="3:3">
      <c r="C1889" s="33"/>
    </row>
    <row r="1890" spans="3:3">
      <c r="C1890" s="33"/>
    </row>
    <row r="1891" spans="3:3">
      <c r="C1891" s="33"/>
    </row>
    <row r="1892" spans="3:3">
      <c r="C1892" s="33"/>
    </row>
    <row r="1893" spans="3:3">
      <c r="C1893" s="33"/>
    </row>
    <row r="1894" spans="3:3">
      <c r="C1894" s="33"/>
    </row>
    <row r="1895" spans="3:3">
      <c r="C1895" s="33"/>
    </row>
    <row r="1896" spans="3:3">
      <c r="C1896" s="33"/>
    </row>
    <row r="1897" spans="3:3">
      <c r="C1897" s="33"/>
    </row>
    <row r="1898" spans="3:3">
      <c r="C1898" s="33"/>
    </row>
    <row r="1899" spans="3:3">
      <c r="C1899" s="33"/>
    </row>
    <row r="1900" spans="3:3">
      <c r="C1900" s="33"/>
    </row>
    <row r="1901" spans="3:3">
      <c r="C1901" s="33"/>
    </row>
    <row r="1902" spans="3:3">
      <c r="C1902" s="33"/>
    </row>
    <row r="1903" spans="3:3">
      <c r="C1903" s="33"/>
    </row>
    <row r="1904" spans="3:3">
      <c r="C1904" s="33"/>
    </row>
    <row r="1905" spans="3:3">
      <c r="C1905" s="33"/>
    </row>
    <row r="1906" spans="3:3">
      <c r="C1906" s="33"/>
    </row>
    <row r="1907" spans="3:3">
      <c r="C1907" s="33"/>
    </row>
    <row r="1908" spans="3:3">
      <c r="C1908" s="33"/>
    </row>
    <row r="1909" spans="3:3">
      <c r="C1909" s="33"/>
    </row>
    <row r="1910" spans="3:3">
      <c r="C1910" s="33"/>
    </row>
    <row r="1911" spans="3:3">
      <c r="C1911" s="33"/>
    </row>
    <row r="1912" spans="3:3">
      <c r="C1912" s="33"/>
    </row>
    <row r="1913" spans="3:3">
      <c r="C1913" s="33"/>
    </row>
    <row r="1914" spans="3:3">
      <c r="C1914" s="33"/>
    </row>
    <row r="1915" spans="3:3">
      <c r="C1915" s="33"/>
    </row>
    <row r="1916" spans="3:3">
      <c r="C1916" s="33"/>
    </row>
    <row r="1917" spans="3:3">
      <c r="C1917" s="33"/>
    </row>
    <row r="1918" spans="3:3">
      <c r="C1918" s="33"/>
    </row>
    <row r="1919" spans="3:3">
      <c r="C1919" s="33"/>
    </row>
    <row r="1920" spans="3:3">
      <c r="C1920" s="33"/>
    </row>
    <row r="1921" spans="3:3">
      <c r="C1921" s="33"/>
    </row>
    <row r="1922" spans="3:3">
      <c r="C1922" s="33"/>
    </row>
    <row r="1923" spans="3:3">
      <c r="C1923" s="33"/>
    </row>
    <row r="1924" spans="3:3">
      <c r="C1924" s="33"/>
    </row>
    <row r="1925" spans="3:3">
      <c r="C1925" s="33"/>
    </row>
    <row r="1926" spans="3:3">
      <c r="C1926" s="33"/>
    </row>
    <row r="1927" spans="3:3">
      <c r="C1927" s="33"/>
    </row>
    <row r="1928" spans="3:3">
      <c r="C1928" s="33"/>
    </row>
    <row r="1929" spans="3:3">
      <c r="C1929" s="33"/>
    </row>
    <row r="1930" spans="3:3">
      <c r="C1930" s="33"/>
    </row>
    <row r="1931" spans="3:3">
      <c r="C1931" s="33"/>
    </row>
    <row r="1932" spans="3:3">
      <c r="C1932" s="33"/>
    </row>
    <row r="1933" spans="3:3">
      <c r="C1933" s="33"/>
    </row>
    <row r="1934" spans="3:3">
      <c r="C1934" s="33"/>
    </row>
    <row r="1935" spans="3:3">
      <c r="C1935" s="33"/>
    </row>
    <row r="1936" spans="3:3">
      <c r="C1936" s="33"/>
    </row>
    <row r="1937" spans="3:3">
      <c r="C1937" s="33"/>
    </row>
    <row r="1938" spans="3:3">
      <c r="C1938" s="33"/>
    </row>
    <row r="1939" spans="3:3">
      <c r="C1939" s="33"/>
    </row>
    <row r="1940" spans="3:3">
      <c r="C1940" s="33"/>
    </row>
    <row r="1941" spans="3:3">
      <c r="C1941" s="33"/>
    </row>
    <row r="1942" spans="3:3">
      <c r="C1942" s="33"/>
    </row>
    <row r="1943" spans="3:3">
      <c r="C1943" s="33"/>
    </row>
    <row r="1944" spans="3:3">
      <c r="C1944" s="33"/>
    </row>
    <row r="1945" spans="3:3">
      <c r="C1945" s="33"/>
    </row>
    <row r="1946" spans="3:3">
      <c r="C1946" s="33"/>
    </row>
    <row r="1947" spans="3:3">
      <c r="C1947" s="33"/>
    </row>
    <row r="1948" spans="3:3">
      <c r="C1948" s="33"/>
    </row>
    <row r="1949" spans="3:3">
      <c r="C1949" s="33"/>
    </row>
    <row r="1950" spans="3:3">
      <c r="C1950" s="33"/>
    </row>
    <row r="1951" spans="3:3">
      <c r="C1951" s="33"/>
    </row>
    <row r="1952" spans="3:3">
      <c r="C1952" s="33"/>
    </row>
    <row r="1953" spans="3:3">
      <c r="C1953" s="33"/>
    </row>
    <row r="1954" spans="3:3">
      <c r="C1954" s="33"/>
    </row>
    <row r="1955" spans="3:3">
      <c r="C1955" s="33"/>
    </row>
    <row r="1956" spans="3:3">
      <c r="C1956" s="33"/>
    </row>
    <row r="1957" spans="3:3">
      <c r="C1957" s="33"/>
    </row>
    <row r="1958" spans="3:3">
      <c r="C1958" s="33"/>
    </row>
    <row r="1959" spans="3:3">
      <c r="C1959" s="33"/>
    </row>
    <row r="1960" spans="3:3">
      <c r="C1960" s="33"/>
    </row>
    <row r="1961" spans="3:3">
      <c r="C1961" s="33"/>
    </row>
    <row r="1962" spans="3:3">
      <c r="C1962" s="33"/>
    </row>
    <row r="1963" spans="3:3">
      <c r="C1963" s="33"/>
    </row>
    <row r="1964" spans="3:3">
      <c r="C1964" s="33"/>
    </row>
    <row r="1965" spans="3:3">
      <c r="C1965" s="33"/>
    </row>
    <row r="1966" spans="3:3">
      <c r="C1966" s="33"/>
    </row>
    <row r="1967" spans="3:3">
      <c r="C1967" s="33"/>
    </row>
    <row r="1968" spans="3:3">
      <c r="C1968" s="33"/>
    </row>
    <row r="1969" spans="3:3">
      <c r="C1969" s="33"/>
    </row>
    <row r="1970" spans="3:3">
      <c r="C1970" s="33"/>
    </row>
    <row r="1971" spans="3:3">
      <c r="C1971" s="33"/>
    </row>
    <row r="1972" spans="3:3">
      <c r="C1972" s="33"/>
    </row>
    <row r="1973" spans="3:3">
      <c r="C1973" s="33"/>
    </row>
    <row r="1974" spans="3:3">
      <c r="C1974" s="33"/>
    </row>
    <row r="1975" spans="3:3">
      <c r="C1975" s="33"/>
    </row>
    <row r="1976" spans="3:3">
      <c r="C1976" s="33"/>
    </row>
    <row r="1977" spans="3:3">
      <c r="C1977" s="33"/>
    </row>
    <row r="1978" spans="3:3">
      <c r="C1978" s="33"/>
    </row>
    <row r="1979" spans="3:3">
      <c r="C1979" s="33"/>
    </row>
    <row r="1980" spans="3:3">
      <c r="C1980" s="33"/>
    </row>
    <row r="1981" spans="3:3">
      <c r="C1981" s="33"/>
    </row>
    <row r="1982" spans="3:3">
      <c r="C1982" s="33"/>
    </row>
    <row r="1983" spans="3:3">
      <c r="C1983" s="33"/>
    </row>
    <row r="1984" spans="3:3">
      <c r="C1984" s="33"/>
    </row>
    <row r="1985" spans="3:3">
      <c r="C1985" s="33"/>
    </row>
    <row r="1986" spans="3:3">
      <c r="C1986" s="33"/>
    </row>
    <row r="1987" spans="3:3">
      <c r="C1987" s="33"/>
    </row>
    <row r="1988" spans="3:3">
      <c r="C1988" s="33"/>
    </row>
    <row r="1989" spans="3:3">
      <c r="C1989" s="33"/>
    </row>
    <row r="1990" spans="3:3">
      <c r="C1990" s="33"/>
    </row>
    <row r="1991" spans="3:3">
      <c r="C1991" s="33"/>
    </row>
    <row r="1992" spans="3:3">
      <c r="C1992" s="33"/>
    </row>
    <row r="1993" spans="3:3">
      <c r="C1993" s="33"/>
    </row>
    <row r="1994" spans="3:3">
      <c r="C1994" s="33"/>
    </row>
    <row r="1995" spans="3:3">
      <c r="C1995" s="33"/>
    </row>
    <row r="1996" spans="3:3">
      <c r="C1996" s="33"/>
    </row>
    <row r="1997" spans="3:3">
      <c r="C1997" s="33"/>
    </row>
    <row r="1998" spans="3:3">
      <c r="C1998" s="33"/>
    </row>
    <row r="1999" spans="3:3">
      <c r="C1999" s="33"/>
    </row>
    <row r="2000" spans="3:3">
      <c r="C2000" s="33"/>
    </row>
    <row r="2001" spans="3:3">
      <c r="C2001" s="33"/>
    </row>
    <row r="2002" spans="3:3">
      <c r="C2002" s="33"/>
    </row>
    <row r="2003" spans="3:3">
      <c r="C2003" s="33"/>
    </row>
    <row r="2004" spans="3:3">
      <c r="C2004" s="33"/>
    </row>
    <row r="2005" spans="3:3">
      <c r="C2005" s="33"/>
    </row>
    <row r="2006" spans="3:3">
      <c r="C2006" s="33"/>
    </row>
    <row r="2007" spans="3:3">
      <c r="C2007" s="33"/>
    </row>
    <row r="2008" spans="3:3">
      <c r="C2008" s="33"/>
    </row>
    <row r="2009" spans="3:3">
      <c r="C2009" s="33"/>
    </row>
    <row r="2010" spans="3:3">
      <c r="C2010" s="33"/>
    </row>
    <row r="2011" spans="3:3">
      <c r="C2011" s="33"/>
    </row>
    <row r="2012" spans="3:3">
      <c r="C2012" s="33"/>
    </row>
    <row r="2013" spans="3:3">
      <c r="C2013" s="33"/>
    </row>
    <row r="2014" spans="3:3">
      <c r="C2014" s="33"/>
    </row>
    <row r="2015" spans="3:3">
      <c r="C2015" s="33"/>
    </row>
    <row r="2016" spans="3:3">
      <c r="C2016" s="33"/>
    </row>
    <row r="2017" spans="3:3">
      <c r="C2017" s="33"/>
    </row>
    <row r="2018" spans="3:3">
      <c r="C2018" s="33"/>
    </row>
    <row r="2019" spans="3:3">
      <c r="C2019" s="33"/>
    </row>
    <row r="2020" spans="3:3">
      <c r="C2020" s="33"/>
    </row>
    <row r="2021" spans="3:3">
      <c r="C2021" s="33"/>
    </row>
    <row r="2022" spans="3:3">
      <c r="C2022" s="33"/>
    </row>
    <row r="2023" spans="3:3">
      <c r="C2023" s="33"/>
    </row>
    <row r="2024" spans="3:3">
      <c r="C2024" s="33"/>
    </row>
    <row r="2025" spans="3:3">
      <c r="C2025" s="33"/>
    </row>
    <row r="2026" spans="3:3">
      <c r="C2026" s="33"/>
    </row>
    <row r="2027" spans="3:3">
      <c r="C2027" s="33"/>
    </row>
    <row r="2028" spans="3:3">
      <c r="C2028" s="33"/>
    </row>
    <row r="2029" spans="3:3">
      <c r="C2029" s="33"/>
    </row>
    <row r="2030" spans="3:3">
      <c r="C2030" s="33"/>
    </row>
    <row r="2031" spans="3:3">
      <c r="C2031" s="33"/>
    </row>
    <row r="2032" spans="3:3">
      <c r="C2032" s="33"/>
    </row>
    <row r="2033" spans="3:3">
      <c r="C2033" s="33"/>
    </row>
    <row r="2034" spans="3:3">
      <c r="C2034" s="33"/>
    </row>
    <row r="2035" spans="3:3">
      <c r="C2035" s="33"/>
    </row>
    <row r="2036" spans="3:3">
      <c r="C2036" s="33"/>
    </row>
    <row r="2037" spans="3:3">
      <c r="C2037" s="33"/>
    </row>
    <row r="2038" spans="3:3">
      <c r="C2038" s="33"/>
    </row>
    <row r="2039" spans="3:3">
      <c r="C2039" s="33"/>
    </row>
    <row r="2040" spans="3:3">
      <c r="C2040" s="33"/>
    </row>
    <row r="2041" spans="3:3">
      <c r="C2041" s="33"/>
    </row>
    <row r="2042" spans="3:3">
      <c r="C2042" s="33"/>
    </row>
    <row r="2043" spans="3:3">
      <c r="C2043" s="33"/>
    </row>
    <row r="2044" spans="3:3">
      <c r="C2044" s="33"/>
    </row>
    <row r="2045" spans="3:3">
      <c r="C2045" s="33"/>
    </row>
    <row r="2046" spans="3:3">
      <c r="C2046" s="33"/>
    </row>
    <row r="2047" spans="3:3">
      <c r="C2047" s="33"/>
    </row>
    <row r="2048" spans="3:3">
      <c r="C2048" s="33"/>
    </row>
    <row r="2049" spans="3:3">
      <c r="C2049" s="33"/>
    </row>
    <row r="2050" spans="3:3">
      <c r="C2050" s="33"/>
    </row>
    <row r="2051" spans="3:3">
      <c r="C2051" s="33"/>
    </row>
    <row r="2052" spans="3:3">
      <c r="C2052" s="33"/>
    </row>
    <row r="2053" spans="3:3">
      <c r="C2053" s="33"/>
    </row>
    <row r="2054" spans="3:3">
      <c r="C2054" s="33"/>
    </row>
    <row r="2055" spans="3:3">
      <c r="C2055" s="33"/>
    </row>
    <row r="2056" spans="3:3">
      <c r="C2056" s="33"/>
    </row>
    <row r="2057" spans="3:3">
      <c r="C2057" s="33"/>
    </row>
    <row r="2058" spans="3:3">
      <c r="C2058" s="33"/>
    </row>
    <row r="2059" spans="3:3">
      <c r="C2059" s="33"/>
    </row>
    <row r="2060" spans="3:3">
      <c r="C2060" s="33"/>
    </row>
    <row r="2061" spans="3:3">
      <c r="C2061" s="33"/>
    </row>
    <row r="2062" spans="3:3">
      <c r="C2062" s="33"/>
    </row>
    <row r="2063" spans="3:3">
      <c r="C2063" s="33"/>
    </row>
    <row r="2064" spans="3:3">
      <c r="C2064" s="33"/>
    </row>
    <row r="2065" spans="3:3">
      <c r="C2065" s="33"/>
    </row>
    <row r="2066" spans="3:3">
      <c r="C2066" s="33"/>
    </row>
    <row r="2067" spans="3:3">
      <c r="C2067" s="33"/>
    </row>
    <row r="2068" spans="3:3">
      <c r="C2068" s="33"/>
    </row>
    <row r="2069" spans="3:3">
      <c r="C2069" s="33"/>
    </row>
    <row r="2070" spans="3:3">
      <c r="C2070" s="33"/>
    </row>
    <row r="2071" spans="3:3">
      <c r="C2071" s="33"/>
    </row>
    <row r="2072" spans="3:3">
      <c r="C2072" s="33"/>
    </row>
    <row r="2073" spans="3:3">
      <c r="C2073" s="33"/>
    </row>
    <row r="2074" spans="3:3">
      <c r="C2074" s="33"/>
    </row>
    <row r="2075" spans="3:3">
      <c r="C2075" s="33"/>
    </row>
    <row r="2076" spans="3:3">
      <c r="C2076" s="33"/>
    </row>
    <row r="2077" spans="3:3">
      <c r="C2077" s="33"/>
    </row>
    <row r="2078" spans="3:3">
      <c r="C2078" s="33"/>
    </row>
    <row r="2079" spans="3:3">
      <c r="C2079" s="33"/>
    </row>
    <row r="2080" spans="3:3">
      <c r="C2080" s="33"/>
    </row>
    <row r="2081" spans="3:3">
      <c r="C2081" s="33"/>
    </row>
    <row r="2082" spans="3:3">
      <c r="C2082" s="33"/>
    </row>
    <row r="2083" spans="3:3">
      <c r="C2083" s="33"/>
    </row>
    <row r="2084" spans="3:3">
      <c r="C2084" s="33"/>
    </row>
    <row r="2085" spans="3:3">
      <c r="C2085" s="33"/>
    </row>
    <row r="2086" spans="3:3">
      <c r="C2086" s="33"/>
    </row>
    <row r="2087" spans="3:3">
      <c r="C2087" s="33"/>
    </row>
    <row r="2088" spans="3:3">
      <c r="C2088" s="33"/>
    </row>
    <row r="2089" spans="3:3">
      <c r="C2089" s="33"/>
    </row>
    <row r="2090" spans="3:3">
      <c r="C2090" s="33"/>
    </row>
    <row r="2091" spans="3:3">
      <c r="C2091" s="33"/>
    </row>
    <row r="2092" spans="3:3">
      <c r="C2092" s="33"/>
    </row>
    <row r="2093" spans="3:3">
      <c r="C2093" s="33"/>
    </row>
    <row r="2094" spans="3:3">
      <c r="C2094" s="33"/>
    </row>
    <row r="2095" spans="3:3">
      <c r="C2095" s="33"/>
    </row>
    <row r="2096" spans="3:3">
      <c r="C2096" s="33"/>
    </row>
    <row r="2097" spans="3:3">
      <c r="C2097" s="33"/>
    </row>
    <row r="2098" spans="3:3">
      <c r="C2098" s="33"/>
    </row>
    <row r="2099" spans="3:3">
      <c r="C2099" s="33"/>
    </row>
    <row r="2100" spans="3:3">
      <c r="C2100" s="33"/>
    </row>
    <row r="2101" spans="3:3">
      <c r="C2101" s="33"/>
    </row>
    <row r="2102" spans="3:3">
      <c r="C2102" s="33"/>
    </row>
    <row r="2103" spans="3:3">
      <c r="C2103" s="33"/>
    </row>
    <row r="2104" spans="3:3">
      <c r="C2104" s="33"/>
    </row>
    <row r="2105" spans="3:3">
      <c r="C2105" s="33"/>
    </row>
    <row r="2106" spans="3:3">
      <c r="C2106" s="33"/>
    </row>
    <row r="2107" spans="3:3">
      <c r="C2107" s="33"/>
    </row>
    <row r="2108" spans="3:3">
      <c r="C2108" s="33"/>
    </row>
    <row r="2109" spans="3:3">
      <c r="C2109" s="33"/>
    </row>
    <row r="2110" spans="3:3">
      <c r="C2110" s="33"/>
    </row>
    <row r="2111" spans="3:3">
      <c r="C2111" s="33"/>
    </row>
    <row r="2112" spans="3:3">
      <c r="C2112" s="33"/>
    </row>
    <row r="2113" spans="3:3">
      <c r="C2113" s="33"/>
    </row>
    <row r="2114" spans="3:3">
      <c r="C2114" s="33"/>
    </row>
    <row r="2115" spans="3:3">
      <c r="C2115" s="33"/>
    </row>
    <row r="2116" spans="3:3">
      <c r="C2116" s="33"/>
    </row>
    <row r="2117" spans="3:3">
      <c r="C2117" s="33"/>
    </row>
    <row r="2118" spans="3:3">
      <c r="C2118" s="33"/>
    </row>
    <row r="2119" spans="3:3">
      <c r="C2119" s="33"/>
    </row>
    <row r="2120" spans="3:3">
      <c r="C2120" s="33"/>
    </row>
    <row r="2121" spans="3:3">
      <c r="C2121" s="33"/>
    </row>
    <row r="2122" spans="3:3">
      <c r="C2122" s="33"/>
    </row>
    <row r="2123" spans="3:3">
      <c r="C2123" s="33"/>
    </row>
    <row r="2124" spans="3:3">
      <c r="C2124" s="33"/>
    </row>
    <row r="2125" spans="3:3">
      <c r="C2125" s="33"/>
    </row>
    <row r="2126" spans="3:3">
      <c r="C2126" s="33"/>
    </row>
    <row r="2127" spans="3:3">
      <c r="C2127" s="33"/>
    </row>
    <row r="2128" spans="3:3">
      <c r="C2128" s="33"/>
    </row>
    <row r="2129" spans="3:3">
      <c r="C2129" s="33"/>
    </row>
    <row r="2130" spans="3:3">
      <c r="C2130" s="33"/>
    </row>
    <row r="2131" spans="3:3">
      <c r="C2131" s="33"/>
    </row>
    <row r="2132" spans="3:3">
      <c r="C2132" s="33"/>
    </row>
    <row r="2133" spans="3:3">
      <c r="C2133" s="33"/>
    </row>
    <row r="2134" spans="3:3">
      <c r="C2134" s="33"/>
    </row>
    <row r="2135" spans="3:3">
      <c r="C2135" s="33"/>
    </row>
    <row r="2136" spans="3:3">
      <c r="C2136" s="33"/>
    </row>
    <row r="2137" spans="3:3">
      <c r="C2137" s="33"/>
    </row>
    <row r="2138" spans="3:3">
      <c r="C2138" s="33"/>
    </row>
    <row r="2139" spans="3:3">
      <c r="C2139" s="33"/>
    </row>
    <row r="2140" spans="3:3">
      <c r="C2140" s="33"/>
    </row>
    <row r="2141" spans="3:3">
      <c r="C2141" s="33"/>
    </row>
    <row r="2142" spans="3:3">
      <c r="C2142" s="33"/>
    </row>
    <row r="2143" spans="3:3">
      <c r="C2143" s="33"/>
    </row>
    <row r="2144" spans="3:3">
      <c r="C2144" s="33"/>
    </row>
    <row r="2145" spans="3:3">
      <c r="C2145" s="33"/>
    </row>
    <row r="2146" spans="3:3">
      <c r="C2146" s="33"/>
    </row>
    <row r="2147" spans="3:3">
      <c r="C2147" s="33"/>
    </row>
    <row r="2148" spans="3:3">
      <c r="C2148" s="33"/>
    </row>
    <row r="2149" spans="3:3">
      <c r="C2149" s="33"/>
    </row>
    <row r="2150" spans="3:3">
      <c r="C2150" s="33"/>
    </row>
    <row r="2151" spans="3:3">
      <c r="C2151" s="33"/>
    </row>
    <row r="2152" spans="3:3">
      <c r="C2152" s="33"/>
    </row>
    <row r="2153" spans="3:3">
      <c r="C2153" s="33"/>
    </row>
    <row r="2154" spans="3:3">
      <c r="C2154" s="33"/>
    </row>
    <row r="2155" spans="3:3">
      <c r="C2155" s="33"/>
    </row>
    <row r="2156" spans="3:3">
      <c r="C2156" s="33"/>
    </row>
    <row r="2157" spans="3:3">
      <c r="C2157" s="33"/>
    </row>
    <row r="2158" spans="3:3">
      <c r="C2158" s="33"/>
    </row>
    <row r="2159" spans="3:3">
      <c r="C2159" s="33"/>
    </row>
    <row r="2160" spans="3:3">
      <c r="C2160" s="33"/>
    </row>
    <row r="2161" spans="3:3">
      <c r="C2161" s="33"/>
    </row>
    <row r="2162" spans="3:3">
      <c r="C2162" s="33"/>
    </row>
    <row r="2163" spans="3:3">
      <c r="C2163" s="33"/>
    </row>
    <row r="2164" spans="3:3">
      <c r="C2164" s="33"/>
    </row>
    <row r="2165" spans="3:3">
      <c r="C2165" s="33"/>
    </row>
    <row r="2166" spans="3:3">
      <c r="C2166" s="33"/>
    </row>
    <row r="2167" spans="3:3">
      <c r="C2167" s="33"/>
    </row>
    <row r="2168" spans="3:3">
      <c r="C2168" s="33"/>
    </row>
    <row r="2169" spans="3:3">
      <c r="C2169" s="33"/>
    </row>
    <row r="2170" spans="3:3">
      <c r="C2170" s="33"/>
    </row>
    <row r="2171" spans="3:3">
      <c r="C2171" s="33"/>
    </row>
    <row r="2172" spans="3:3">
      <c r="C2172" s="33"/>
    </row>
    <row r="2173" spans="3:3">
      <c r="C2173" s="33"/>
    </row>
    <row r="2174" spans="3:3">
      <c r="C2174" s="33"/>
    </row>
    <row r="2175" spans="3:3">
      <c r="C2175" s="33"/>
    </row>
    <row r="2176" spans="3:3">
      <c r="C2176" s="33"/>
    </row>
    <row r="2177" spans="3:3">
      <c r="C2177" s="33"/>
    </row>
    <row r="2178" spans="3:3">
      <c r="C2178" s="33"/>
    </row>
    <row r="2179" spans="3:3">
      <c r="C2179" s="33"/>
    </row>
    <row r="2180" spans="3:3">
      <c r="C2180" s="33"/>
    </row>
    <row r="2181" spans="3:3">
      <c r="C2181" s="33"/>
    </row>
    <row r="2182" spans="3:3">
      <c r="C2182" s="33"/>
    </row>
    <row r="2183" spans="3:3">
      <c r="C2183" s="33"/>
    </row>
    <row r="2184" spans="3:3">
      <c r="C2184" s="33"/>
    </row>
    <row r="2185" spans="3:3">
      <c r="C2185" s="33"/>
    </row>
    <row r="2186" spans="3:3">
      <c r="C2186" s="33"/>
    </row>
    <row r="2187" spans="3:3">
      <c r="C2187" s="33"/>
    </row>
    <row r="2188" spans="3:3">
      <c r="C2188" s="33"/>
    </row>
    <row r="2189" spans="3:3">
      <c r="C2189" s="33"/>
    </row>
    <row r="2190" spans="3:3">
      <c r="C2190" s="33"/>
    </row>
    <row r="2191" spans="3:3">
      <c r="C2191" s="33"/>
    </row>
    <row r="2192" spans="3:3">
      <c r="C2192" s="33"/>
    </row>
    <row r="2193" spans="3:3">
      <c r="C2193" s="33"/>
    </row>
    <row r="2194" spans="3:3">
      <c r="C2194" s="33"/>
    </row>
    <row r="2195" spans="3:3">
      <c r="C2195" s="33"/>
    </row>
    <row r="2196" spans="3:3">
      <c r="C2196" s="33"/>
    </row>
    <row r="2197" spans="3:3">
      <c r="C2197" s="33"/>
    </row>
    <row r="2198" spans="3:3">
      <c r="C2198" s="33"/>
    </row>
    <row r="2199" spans="3:3">
      <c r="C2199" s="33"/>
    </row>
    <row r="2200" spans="3:3">
      <c r="C2200" s="33"/>
    </row>
    <row r="2201" spans="3:3">
      <c r="C2201" s="33"/>
    </row>
    <row r="2202" spans="3:3">
      <c r="C2202" s="33"/>
    </row>
    <row r="2203" spans="3:3">
      <c r="C2203" s="33"/>
    </row>
    <row r="2204" spans="3:3">
      <c r="C2204" s="33"/>
    </row>
    <row r="2205" spans="3:3">
      <c r="C2205" s="33"/>
    </row>
    <row r="2206" spans="3:3">
      <c r="C2206" s="33"/>
    </row>
    <row r="2207" spans="3:3">
      <c r="C2207" s="33"/>
    </row>
    <row r="2208" spans="3:3">
      <c r="C2208" s="33"/>
    </row>
    <row r="2209" spans="3:3">
      <c r="C2209" s="33"/>
    </row>
    <row r="2210" spans="3:3">
      <c r="C2210" s="33"/>
    </row>
    <row r="2211" spans="3:3">
      <c r="C2211" s="33"/>
    </row>
    <row r="2212" spans="3:3">
      <c r="C2212" s="33"/>
    </row>
    <row r="2213" spans="3:3">
      <c r="C2213" s="33"/>
    </row>
    <row r="2214" spans="3:3">
      <c r="C2214" s="33"/>
    </row>
    <row r="2215" spans="3:3">
      <c r="C2215" s="33"/>
    </row>
    <row r="2216" spans="3:3">
      <c r="C2216" s="33"/>
    </row>
    <row r="2217" spans="3:3">
      <c r="C2217" s="33"/>
    </row>
    <row r="2218" spans="3:3">
      <c r="C2218" s="33"/>
    </row>
    <row r="2219" spans="3:3">
      <c r="C2219" s="33"/>
    </row>
    <row r="2220" spans="3:3">
      <c r="C2220" s="33"/>
    </row>
    <row r="2221" spans="3:3">
      <c r="C2221" s="33"/>
    </row>
    <row r="2222" spans="3:3">
      <c r="C2222" s="33"/>
    </row>
    <row r="2223" spans="3:3">
      <c r="C2223" s="33"/>
    </row>
    <row r="2224" spans="3:3">
      <c r="C2224" s="33"/>
    </row>
    <row r="2225" spans="3:3">
      <c r="C2225" s="33"/>
    </row>
    <row r="2226" spans="3:3">
      <c r="C2226" s="33"/>
    </row>
    <row r="2227" spans="3:3">
      <c r="C2227" s="33"/>
    </row>
    <row r="2228" spans="3:3">
      <c r="C2228" s="33"/>
    </row>
    <row r="2229" spans="3:3">
      <c r="C2229" s="33"/>
    </row>
    <row r="2230" spans="3:3">
      <c r="C2230" s="33"/>
    </row>
    <row r="2231" spans="3:3">
      <c r="C2231" s="33"/>
    </row>
    <row r="2232" spans="3:3">
      <c r="C2232" s="33"/>
    </row>
    <row r="2233" spans="3:3">
      <c r="C2233" s="33"/>
    </row>
    <row r="2234" spans="3:3">
      <c r="C2234" s="33"/>
    </row>
    <row r="2235" spans="3:3">
      <c r="C2235" s="33"/>
    </row>
    <row r="2236" spans="3:3">
      <c r="C2236" s="33"/>
    </row>
    <row r="2237" spans="3:3">
      <c r="C2237" s="33"/>
    </row>
    <row r="2238" spans="3:3">
      <c r="C2238" s="33"/>
    </row>
    <row r="2239" spans="3:3">
      <c r="C2239" s="33"/>
    </row>
    <row r="2240" spans="3:3">
      <c r="C2240" s="33"/>
    </row>
    <row r="2241" spans="3:3">
      <c r="C2241" s="33"/>
    </row>
    <row r="2242" spans="3:3">
      <c r="C2242" s="33"/>
    </row>
    <row r="2243" spans="3:3">
      <c r="C2243" s="33"/>
    </row>
    <row r="2244" spans="3:3">
      <c r="C2244" s="33"/>
    </row>
    <row r="2245" spans="3:3">
      <c r="C2245" s="33"/>
    </row>
    <row r="2246" spans="3:3">
      <c r="C2246" s="33"/>
    </row>
    <row r="2247" spans="3:3">
      <c r="C2247" s="33"/>
    </row>
    <row r="2248" spans="3:3">
      <c r="C2248" s="33"/>
    </row>
    <row r="2249" spans="3:3">
      <c r="C2249" s="33"/>
    </row>
    <row r="2250" spans="3:3">
      <c r="C2250" s="33"/>
    </row>
    <row r="2251" spans="3:3">
      <c r="C2251" s="33"/>
    </row>
    <row r="2252" spans="3:3">
      <c r="C2252" s="33"/>
    </row>
    <row r="2253" spans="3:3">
      <c r="C2253" s="33"/>
    </row>
    <row r="2254" spans="3:3">
      <c r="C2254" s="33"/>
    </row>
    <row r="2255" spans="3:3">
      <c r="C2255" s="33"/>
    </row>
    <row r="2256" spans="3:3">
      <c r="C2256" s="33"/>
    </row>
    <row r="2257" spans="3:3">
      <c r="C2257" s="33"/>
    </row>
    <row r="2258" spans="3:3">
      <c r="C2258" s="33"/>
    </row>
    <row r="2259" spans="3:3">
      <c r="C2259" s="33"/>
    </row>
    <row r="2260" spans="3:3">
      <c r="C2260" s="33"/>
    </row>
    <row r="2261" spans="3:3">
      <c r="C2261" s="33"/>
    </row>
    <row r="2262" spans="3:3">
      <c r="C2262" s="33"/>
    </row>
    <row r="2263" spans="3:3">
      <c r="C2263" s="33"/>
    </row>
    <row r="2264" spans="3:3">
      <c r="C2264" s="33"/>
    </row>
    <row r="2265" spans="3:3">
      <c r="C2265" s="33"/>
    </row>
    <row r="2266" spans="3:3">
      <c r="C2266" s="33"/>
    </row>
    <row r="2267" spans="3:3">
      <c r="C2267" s="33"/>
    </row>
    <row r="2268" spans="3:3">
      <c r="C2268" s="33"/>
    </row>
    <row r="2269" spans="3:3">
      <c r="C2269" s="33"/>
    </row>
    <row r="2270" spans="3:3">
      <c r="C2270" s="33"/>
    </row>
    <row r="2271" spans="3:3">
      <c r="C2271" s="33"/>
    </row>
    <row r="2272" spans="3:3">
      <c r="C2272" s="33"/>
    </row>
    <row r="2273" spans="3:3">
      <c r="C2273" s="33"/>
    </row>
    <row r="2274" spans="3:3">
      <c r="C2274" s="33"/>
    </row>
    <row r="2275" spans="3:3">
      <c r="C2275" s="33"/>
    </row>
    <row r="2276" spans="3:3">
      <c r="C2276" s="33"/>
    </row>
    <row r="2277" spans="3:3">
      <c r="C2277" s="33"/>
    </row>
    <row r="2278" spans="3:3">
      <c r="C2278" s="33"/>
    </row>
    <row r="2279" spans="3:3">
      <c r="C2279" s="33"/>
    </row>
    <row r="2280" spans="3:3">
      <c r="C2280" s="33"/>
    </row>
    <row r="2281" spans="3:3">
      <c r="C2281" s="33"/>
    </row>
    <row r="2282" spans="3:3">
      <c r="C2282" s="33"/>
    </row>
    <row r="2283" spans="3:3">
      <c r="C2283" s="33"/>
    </row>
    <row r="2284" spans="3:3">
      <c r="C2284" s="33"/>
    </row>
    <row r="2285" spans="3:3">
      <c r="C2285" s="33"/>
    </row>
    <row r="2286" spans="3:3">
      <c r="C2286" s="33"/>
    </row>
    <row r="2287" spans="3:3">
      <c r="C2287" s="33"/>
    </row>
    <row r="2288" spans="3:3">
      <c r="C2288" s="33"/>
    </row>
    <row r="2289" spans="3:3">
      <c r="C2289" s="33"/>
    </row>
    <row r="2290" spans="3:3">
      <c r="C2290" s="33"/>
    </row>
    <row r="2291" spans="3:3">
      <c r="C2291" s="33"/>
    </row>
    <row r="2292" spans="3:3">
      <c r="C2292" s="33"/>
    </row>
    <row r="2293" spans="3:3">
      <c r="C2293" s="33"/>
    </row>
    <row r="2294" spans="3:3">
      <c r="C2294" s="33"/>
    </row>
    <row r="2295" spans="3:3">
      <c r="C2295" s="33"/>
    </row>
    <row r="2296" spans="3:3">
      <c r="C2296" s="33"/>
    </row>
    <row r="2297" spans="3:3">
      <c r="C2297" s="33"/>
    </row>
    <row r="2298" spans="3:3">
      <c r="C2298" s="33"/>
    </row>
    <row r="2299" spans="3:3">
      <c r="C2299" s="33"/>
    </row>
    <row r="2300" spans="3:3">
      <c r="C2300" s="33"/>
    </row>
    <row r="2301" spans="3:3">
      <c r="C2301" s="33"/>
    </row>
    <row r="2302" spans="3:3">
      <c r="C2302" s="33"/>
    </row>
    <row r="2303" spans="3:3">
      <c r="C2303" s="33"/>
    </row>
    <row r="2304" spans="3:3">
      <c r="C2304" s="33"/>
    </row>
    <row r="2305" spans="3:3">
      <c r="C2305" s="33"/>
    </row>
    <row r="2306" spans="3:3">
      <c r="C2306" s="33"/>
    </row>
    <row r="2307" spans="3:3">
      <c r="C2307" s="33"/>
    </row>
    <row r="2308" spans="3:3">
      <c r="C2308" s="33"/>
    </row>
    <row r="2309" spans="3:3">
      <c r="C2309" s="33"/>
    </row>
    <row r="2310" spans="3:3">
      <c r="C2310" s="33"/>
    </row>
    <row r="2311" spans="3:3">
      <c r="C2311" s="33"/>
    </row>
    <row r="2312" spans="3:3">
      <c r="C2312" s="33"/>
    </row>
    <row r="2313" spans="3:3">
      <c r="C2313" s="33"/>
    </row>
    <row r="2314" spans="3:3">
      <c r="C2314" s="33"/>
    </row>
    <row r="2315" spans="3:3">
      <c r="C2315" s="33"/>
    </row>
    <row r="2316" spans="3:3">
      <c r="C2316" s="33"/>
    </row>
    <row r="2317" spans="3:3">
      <c r="C2317" s="33"/>
    </row>
    <row r="2318" spans="3:3">
      <c r="C2318" s="33"/>
    </row>
    <row r="2319" spans="3:3">
      <c r="C2319" s="33"/>
    </row>
    <row r="2320" spans="3:3">
      <c r="C2320" s="33"/>
    </row>
    <row r="2321" spans="3:3">
      <c r="C2321" s="33"/>
    </row>
    <row r="2322" spans="3:3">
      <c r="C2322" s="33"/>
    </row>
    <row r="2323" spans="3:3">
      <c r="C2323" s="33"/>
    </row>
    <row r="2324" spans="3:3">
      <c r="C2324" s="33"/>
    </row>
    <row r="2325" spans="3:3">
      <c r="C2325" s="33"/>
    </row>
    <row r="2326" spans="3:3">
      <c r="C2326" s="33"/>
    </row>
    <row r="2327" spans="3:3">
      <c r="C2327" s="33"/>
    </row>
    <row r="2328" spans="3:3">
      <c r="C2328" s="33"/>
    </row>
    <row r="2329" spans="3:3">
      <c r="C2329" s="33"/>
    </row>
    <row r="2330" spans="3:3">
      <c r="C2330" s="33"/>
    </row>
    <row r="2331" spans="3:3">
      <c r="C2331" s="33"/>
    </row>
    <row r="2332" spans="3:3">
      <c r="C2332" s="33"/>
    </row>
    <row r="2333" spans="3:3">
      <c r="C2333" s="33"/>
    </row>
    <row r="2334" spans="3:3">
      <c r="C2334" s="33"/>
    </row>
    <row r="2335" spans="3:3">
      <c r="C2335" s="33"/>
    </row>
    <row r="2336" spans="3:3">
      <c r="C2336" s="33"/>
    </row>
    <row r="2337" spans="3:3">
      <c r="C2337" s="33"/>
    </row>
    <row r="2338" spans="3:3">
      <c r="C2338" s="33"/>
    </row>
    <row r="2339" spans="3:3">
      <c r="C2339" s="33"/>
    </row>
    <row r="2340" spans="3:3">
      <c r="C2340" s="33"/>
    </row>
    <row r="2341" spans="3:3">
      <c r="C2341" s="33"/>
    </row>
    <row r="2342" spans="3:3">
      <c r="C2342" s="33"/>
    </row>
    <row r="2343" spans="3:3">
      <c r="C2343" s="33"/>
    </row>
    <row r="2344" spans="3:3">
      <c r="C2344" s="33"/>
    </row>
    <row r="2345" spans="3:3">
      <c r="C2345" s="33"/>
    </row>
    <row r="2346" spans="3:3">
      <c r="C2346" s="33"/>
    </row>
    <row r="2347" spans="3:3">
      <c r="C2347" s="33"/>
    </row>
    <row r="2348" spans="3:3">
      <c r="C2348" s="33"/>
    </row>
    <row r="2349" spans="3:3">
      <c r="C2349" s="33"/>
    </row>
    <row r="2350" spans="3:3">
      <c r="C2350" s="33"/>
    </row>
    <row r="2351" spans="3:3">
      <c r="C2351" s="33"/>
    </row>
    <row r="2352" spans="3:3">
      <c r="C2352" s="33"/>
    </row>
    <row r="2353" spans="3:3">
      <c r="C2353" s="33"/>
    </row>
    <row r="2354" spans="3:3">
      <c r="C2354" s="33"/>
    </row>
    <row r="2355" spans="3:3">
      <c r="C2355" s="33"/>
    </row>
    <row r="2356" spans="3:3">
      <c r="C2356" s="33"/>
    </row>
    <row r="2357" spans="3:3">
      <c r="C2357" s="33"/>
    </row>
    <row r="2358" spans="3:3">
      <c r="C2358" s="33"/>
    </row>
    <row r="2359" spans="3:3">
      <c r="C2359" s="33"/>
    </row>
    <row r="2360" spans="3:3">
      <c r="C2360" s="33"/>
    </row>
    <row r="2361" spans="3:3">
      <c r="C2361" s="33"/>
    </row>
    <row r="2362" spans="3:3">
      <c r="C2362" s="33"/>
    </row>
    <row r="2363" spans="3:3">
      <c r="C2363" s="33"/>
    </row>
    <row r="2364" spans="3:3">
      <c r="C2364" s="33"/>
    </row>
    <row r="2365" spans="3:3">
      <c r="C2365" s="33"/>
    </row>
    <row r="2366" spans="3:3">
      <c r="C2366" s="33"/>
    </row>
    <row r="2367" spans="3:3">
      <c r="C2367" s="33"/>
    </row>
    <row r="2368" spans="3:3">
      <c r="C2368" s="33"/>
    </row>
    <row r="2369" spans="3:3">
      <c r="C2369" s="33"/>
    </row>
    <row r="2370" spans="3:3">
      <c r="C2370" s="33"/>
    </row>
    <row r="2371" spans="3:3">
      <c r="C2371" s="33"/>
    </row>
    <row r="2372" spans="3:3">
      <c r="C2372" s="33"/>
    </row>
    <row r="2373" spans="3:3">
      <c r="C2373" s="33"/>
    </row>
    <row r="2374" spans="3:3">
      <c r="C2374" s="33"/>
    </row>
    <row r="2375" spans="3:3">
      <c r="C2375" s="33"/>
    </row>
    <row r="2376" spans="3:3">
      <c r="C2376" s="33"/>
    </row>
    <row r="2377" spans="3:3">
      <c r="C2377" s="33"/>
    </row>
    <row r="2378" spans="3:3">
      <c r="C2378" s="33"/>
    </row>
    <row r="2379" spans="3:3">
      <c r="C2379" s="33"/>
    </row>
    <row r="2380" spans="3:3">
      <c r="C2380" s="33"/>
    </row>
    <row r="2381" spans="3:3">
      <c r="C2381" s="33"/>
    </row>
    <row r="2382" spans="3:3">
      <c r="C2382" s="33"/>
    </row>
    <row r="2383" spans="3:3">
      <c r="C2383" s="33"/>
    </row>
    <row r="2384" spans="3:3">
      <c r="C2384" s="33"/>
    </row>
    <row r="2385" spans="3:3">
      <c r="C2385" s="33"/>
    </row>
    <row r="2386" spans="3:3">
      <c r="C2386" s="33"/>
    </row>
    <row r="2387" spans="3:3">
      <c r="C2387" s="33"/>
    </row>
    <row r="2388" spans="3:3">
      <c r="C2388" s="33"/>
    </row>
    <row r="2389" spans="3:3">
      <c r="C2389" s="33"/>
    </row>
    <row r="2390" spans="3:3">
      <c r="C2390" s="33"/>
    </row>
    <row r="2391" spans="3:3">
      <c r="C2391" s="33"/>
    </row>
    <row r="2392" spans="3:3">
      <c r="C2392" s="33"/>
    </row>
    <row r="2393" spans="3:3">
      <c r="C2393" s="33"/>
    </row>
    <row r="2394" spans="3:3">
      <c r="C2394" s="33"/>
    </row>
    <row r="2395" spans="3:3">
      <c r="C2395" s="33"/>
    </row>
    <row r="2396" spans="3:3">
      <c r="C2396" s="33"/>
    </row>
    <row r="2397" spans="3:3">
      <c r="C2397" s="33"/>
    </row>
    <row r="2398" spans="3:3">
      <c r="C2398" s="33"/>
    </row>
    <row r="2399" spans="3:3">
      <c r="C2399" s="33"/>
    </row>
    <row r="2400" spans="3:3">
      <c r="C2400" s="33"/>
    </row>
    <row r="2401" spans="3:3">
      <c r="C2401" s="33"/>
    </row>
    <row r="2402" spans="3:3">
      <c r="C2402" s="33"/>
    </row>
    <row r="2403" spans="3:3">
      <c r="C2403" s="33"/>
    </row>
    <row r="2404" spans="3:3">
      <c r="C2404" s="33"/>
    </row>
    <row r="2405" spans="3:3">
      <c r="C2405" s="33"/>
    </row>
    <row r="2406" spans="3:3">
      <c r="C2406" s="33"/>
    </row>
    <row r="2407" spans="3:3">
      <c r="C2407" s="33"/>
    </row>
    <row r="2408" spans="3:3">
      <c r="C2408" s="33"/>
    </row>
    <row r="2409" spans="3:3">
      <c r="C2409" s="33"/>
    </row>
    <row r="2410" spans="3:3">
      <c r="C2410" s="33"/>
    </row>
    <row r="2411" spans="3:3">
      <c r="C2411" s="33"/>
    </row>
    <row r="2412" spans="3:3">
      <c r="C2412" s="33"/>
    </row>
    <row r="2413" spans="3:3">
      <c r="C2413" s="33"/>
    </row>
    <row r="2414" spans="3:3">
      <c r="C2414" s="33"/>
    </row>
    <row r="2415" spans="3:3">
      <c r="C2415" s="33"/>
    </row>
    <row r="2416" spans="3:3">
      <c r="C2416" s="33"/>
    </row>
    <row r="2417" spans="3:3">
      <c r="C2417" s="33"/>
    </row>
    <row r="2418" spans="3:3">
      <c r="C2418" s="33"/>
    </row>
    <row r="2419" spans="3:3">
      <c r="C2419" s="33"/>
    </row>
    <row r="2420" spans="3:3">
      <c r="C2420" s="33"/>
    </row>
    <row r="2421" spans="3:3">
      <c r="C2421" s="33"/>
    </row>
    <row r="2422" spans="3:3">
      <c r="C2422" s="33"/>
    </row>
    <row r="2423" spans="3:3">
      <c r="C2423" s="33"/>
    </row>
    <row r="2424" spans="3:3">
      <c r="C2424" s="33"/>
    </row>
    <row r="2425" spans="3:3">
      <c r="C2425" s="33"/>
    </row>
    <row r="2426" spans="3:3">
      <c r="C2426" s="33"/>
    </row>
    <row r="2427" spans="3:3">
      <c r="C2427" s="33"/>
    </row>
    <row r="2428" spans="3:3">
      <c r="C2428" s="33"/>
    </row>
    <row r="2429" spans="3:3">
      <c r="C2429" s="33"/>
    </row>
    <row r="2430" spans="3:3">
      <c r="C2430" s="33"/>
    </row>
    <row r="2431" spans="3:3">
      <c r="C2431" s="33"/>
    </row>
    <row r="2432" spans="3:3">
      <c r="C2432" s="33"/>
    </row>
    <row r="2433" spans="3:3">
      <c r="C2433" s="33"/>
    </row>
    <row r="2434" spans="3:3">
      <c r="C2434" s="33"/>
    </row>
    <row r="2435" spans="3:3">
      <c r="C2435" s="33"/>
    </row>
    <row r="2436" spans="3:3">
      <c r="C2436" s="33"/>
    </row>
    <row r="2437" spans="3:3">
      <c r="C2437" s="33"/>
    </row>
    <row r="2438" spans="3:3">
      <c r="C2438" s="33"/>
    </row>
    <row r="2439" spans="3:3">
      <c r="C2439" s="33"/>
    </row>
    <row r="2440" spans="3:3">
      <c r="C2440" s="33"/>
    </row>
    <row r="2441" spans="3:3">
      <c r="C2441" s="33"/>
    </row>
    <row r="2442" spans="3:3">
      <c r="C2442" s="33"/>
    </row>
    <row r="2443" spans="3:3">
      <c r="C2443" s="33"/>
    </row>
    <row r="2444" spans="3:3">
      <c r="C2444" s="33"/>
    </row>
    <row r="2445" spans="3:3">
      <c r="C2445" s="33"/>
    </row>
    <row r="2446" spans="3:3">
      <c r="C2446" s="33"/>
    </row>
    <row r="2447" spans="3:3">
      <c r="C2447" s="33"/>
    </row>
    <row r="2448" spans="3:3">
      <c r="C2448" s="33"/>
    </row>
    <row r="2449" spans="3:3">
      <c r="C2449" s="33"/>
    </row>
    <row r="2450" spans="3:3">
      <c r="C2450" s="33"/>
    </row>
    <row r="2451" spans="3:3">
      <c r="C2451" s="33"/>
    </row>
    <row r="2452" spans="3:3">
      <c r="C2452" s="33"/>
    </row>
    <row r="2453" spans="3:3">
      <c r="C2453" s="33"/>
    </row>
    <row r="2454" spans="3:3">
      <c r="C2454" s="33"/>
    </row>
    <row r="2455" spans="3:3">
      <c r="C2455" s="33"/>
    </row>
    <row r="2456" spans="3:3">
      <c r="C2456" s="33"/>
    </row>
    <row r="2457" spans="3:3">
      <c r="C2457" s="33"/>
    </row>
    <row r="2458" spans="3:3">
      <c r="C2458" s="33"/>
    </row>
    <row r="2459" spans="3:3">
      <c r="C2459" s="33"/>
    </row>
    <row r="2460" spans="3:3">
      <c r="C2460" s="33"/>
    </row>
    <row r="2461" spans="3:3">
      <c r="C2461" s="33"/>
    </row>
    <row r="2462" spans="3:3">
      <c r="C2462" s="33"/>
    </row>
    <row r="2463" spans="3:3">
      <c r="C2463" s="33"/>
    </row>
    <row r="2464" spans="3:3">
      <c r="C2464" s="33"/>
    </row>
    <row r="2465" spans="3:3">
      <c r="C2465" s="33"/>
    </row>
    <row r="2466" spans="3:3">
      <c r="C2466" s="33"/>
    </row>
    <row r="2467" spans="3:3">
      <c r="C2467" s="33"/>
    </row>
    <row r="2468" spans="3:3">
      <c r="C2468" s="33"/>
    </row>
    <row r="2469" spans="3:3">
      <c r="C2469" s="33"/>
    </row>
    <row r="2470" spans="3:3">
      <c r="C2470" s="33"/>
    </row>
    <row r="2471" spans="3:3">
      <c r="C2471" s="33"/>
    </row>
    <row r="2472" spans="3:3">
      <c r="C2472" s="33"/>
    </row>
    <row r="2473" spans="3:3">
      <c r="C2473" s="33"/>
    </row>
    <row r="2474" spans="3:3">
      <c r="C2474" s="33"/>
    </row>
    <row r="2475" spans="3:3">
      <c r="C2475" s="33"/>
    </row>
    <row r="2476" spans="3:3">
      <c r="C2476" s="33"/>
    </row>
    <row r="2477" spans="3:3">
      <c r="C2477" s="33"/>
    </row>
    <row r="2478" spans="3:3">
      <c r="C2478" s="33"/>
    </row>
    <row r="2479" spans="3:3">
      <c r="C2479" s="33"/>
    </row>
    <row r="2480" spans="3:3">
      <c r="C2480" s="33"/>
    </row>
    <row r="2481" spans="3:3">
      <c r="C2481" s="33"/>
    </row>
    <row r="2482" spans="3:3">
      <c r="C2482" s="33"/>
    </row>
    <row r="2483" spans="3:3">
      <c r="C2483" s="33"/>
    </row>
    <row r="2484" spans="3:3">
      <c r="C2484" s="33"/>
    </row>
    <row r="2485" spans="3:3">
      <c r="C2485" s="33"/>
    </row>
    <row r="2486" spans="3:3">
      <c r="C2486" s="33"/>
    </row>
    <row r="2487" spans="3:3">
      <c r="C2487" s="33"/>
    </row>
    <row r="2488" spans="3:3">
      <c r="C2488" s="33"/>
    </row>
    <row r="2489" spans="3:3">
      <c r="C2489" s="33"/>
    </row>
    <row r="2490" spans="3:3">
      <c r="C2490" s="33"/>
    </row>
    <row r="2491" spans="3:3">
      <c r="C2491" s="33"/>
    </row>
    <row r="2492" spans="3:3">
      <c r="C2492" s="33"/>
    </row>
    <row r="2493" spans="3:3">
      <c r="C2493" s="33"/>
    </row>
    <row r="2494" spans="3:3">
      <c r="C2494" s="33"/>
    </row>
    <row r="2495" spans="3:3">
      <c r="C2495" s="33"/>
    </row>
    <row r="2496" spans="3:3">
      <c r="C2496" s="33"/>
    </row>
    <row r="2497" spans="3:3">
      <c r="C2497" s="33"/>
    </row>
    <row r="2498" spans="3:3">
      <c r="C2498" s="33"/>
    </row>
    <row r="2499" spans="3:3">
      <c r="C2499" s="33"/>
    </row>
    <row r="2500" spans="3:3">
      <c r="C2500" s="33"/>
    </row>
    <row r="2501" spans="3:3">
      <c r="C2501" s="33"/>
    </row>
    <row r="2502" spans="3:3">
      <c r="C2502" s="33"/>
    </row>
    <row r="2503" spans="3:3">
      <c r="C2503" s="33"/>
    </row>
    <row r="2504" spans="3:3">
      <c r="C2504" s="33"/>
    </row>
    <row r="2505" spans="3:3">
      <c r="C2505" s="33"/>
    </row>
    <row r="2506" spans="3:3">
      <c r="C2506" s="33"/>
    </row>
    <row r="2507" spans="3:3">
      <c r="C2507" s="33"/>
    </row>
    <row r="2508" spans="3:3">
      <c r="C2508" s="33"/>
    </row>
    <row r="2509" spans="3:3">
      <c r="C2509" s="33"/>
    </row>
    <row r="2510" spans="3:3">
      <c r="C2510" s="33"/>
    </row>
    <row r="2511" spans="3:3">
      <c r="C2511" s="33"/>
    </row>
    <row r="2512" spans="3:3">
      <c r="C2512" s="33"/>
    </row>
    <row r="2513" spans="3:3">
      <c r="C2513" s="33"/>
    </row>
    <row r="2514" spans="3:3">
      <c r="C2514" s="33"/>
    </row>
    <row r="2515" spans="3:3">
      <c r="C2515" s="33"/>
    </row>
    <row r="2516" spans="3:3">
      <c r="C2516" s="33"/>
    </row>
    <row r="2517" spans="3:3">
      <c r="C2517" s="33"/>
    </row>
    <row r="2518" spans="3:3">
      <c r="C2518" s="33"/>
    </row>
    <row r="2519" spans="3:3">
      <c r="C2519" s="33"/>
    </row>
    <row r="2520" spans="3:3">
      <c r="C2520" s="33"/>
    </row>
    <row r="2521" spans="3:3">
      <c r="C2521" s="33"/>
    </row>
    <row r="2522" spans="3:3">
      <c r="C2522" s="33"/>
    </row>
    <row r="2523" spans="3:3">
      <c r="C2523" s="33"/>
    </row>
    <row r="2524" spans="3:3">
      <c r="C2524" s="33"/>
    </row>
    <row r="2525" spans="3:3">
      <c r="C2525" s="33"/>
    </row>
    <row r="2526" spans="3:3">
      <c r="C2526" s="33"/>
    </row>
    <row r="2527" spans="3:3">
      <c r="C2527" s="33"/>
    </row>
    <row r="2528" spans="3:3">
      <c r="C2528" s="33"/>
    </row>
    <row r="2529" spans="3:3">
      <c r="C2529" s="33"/>
    </row>
    <row r="2530" spans="3:3">
      <c r="C2530" s="33"/>
    </row>
    <row r="2531" spans="3:3">
      <c r="C2531" s="33"/>
    </row>
    <row r="2532" spans="3:3">
      <c r="C2532" s="33"/>
    </row>
    <row r="2533" spans="3:3">
      <c r="C2533" s="33"/>
    </row>
    <row r="2534" spans="3:3">
      <c r="C2534" s="33"/>
    </row>
    <row r="2535" spans="3:3">
      <c r="C2535" s="33"/>
    </row>
    <row r="2536" spans="3:3">
      <c r="C2536" s="33"/>
    </row>
    <row r="2537" spans="3:3">
      <c r="C2537" s="33"/>
    </row>
    <row r="2538" spans="3:3">
      <c r="C2538" s="33"/>
    </row>
    <row r="2539" spans="3:3">
      <c r="C2539" s="33"/>
    </row>
    <row r="2540" spans="3:3">
      <c r="C2540" s="33"/>
    </row>
    <row r="2541" spans="3:3">
      <c r="C2541" s="33"/>
    </row>
    <row r="2542" spans="3:3">
      <c r="C2542" s="33"/>
    </row>
    <row r="2543" spans="3:3">
      <c r="C2543" s="33"/>
    </row>
    <row r="2544" spans="3:3">
      <c r="C2544" s="33"/>
    </row>
    <row r="2545" spans="3:3">
      <c r="C2545" s="33"/>
    </row>
    <row r="2546" spans="3:3">
      <c r="C2546" s="33"/>
    </row>
    <row r="2547" spans="3:3">
      <c r="C2547" s="33"/>
    </row>
    <row r="2548" spans="3:3">
      <c r="C2548" s="33"/>
    </row>
    <row r="2549" spans="3:3">
      <c r="C2549" s="33"/>
    </row>
    <row r="2550" spans="3:3">
      <c r="C2550" s="33"/>
    </row>
    <row r="2551" spans="3:3">
      <c r="C2551" s="33"/>
    </row>
    <row r="2552" spans="3:3">
      <c r="C2552" s="33"/>
    </row>
    <row r="2553" spans="3:3">
      <c r="C2553" s="33"/>
    </row>
    <row r="2554" spans="3:3">
      <c r="C2554" s="33"/>
    </row>
    <row r="2555" spans="3:3">
      <c r="C2555" s="33"/>
    </row>
    <row r="2556" spans="3:3">
      <c r="C2556" s="33"/>
    </row>
    <row r="2557" spans="3:3">
      <c r="C2557" s="33"/>
    </row>
    <row r="2558" spans="3:3">
      <c r="C2558" s="33"/>
    </row>
    <row r="2559" spans="3:3">
      <c r="C2559" s="33"/>
    </row>
    <row r="2560" spans="3:3">
      <c r="C2560" s="33"/>
    </row>
    <row r="2561" spans="3:3">
      <c r="C2561" s="33"/>
    </row>
    <row r="2562" spans="3:3">
      <c r="C2562" s="33"/>
    </row>
    <row r="2563" spans="3:3">
      <c r="C2563" s="33"/>
    </row>
    <row r="2564" spans="3:3">
      <c r="C2564" s="33"/>
    </row>
    <row r="2565" spans="3:3">
      <c r="C2565" s="33"/>
    </row>
    <row r="2566" spans="3:3">
      <c r="C2566" s="33"/>
    </row>
    <row r="2567" spans="3:3">
      <c r="C2567" s="33"/>
    </row>
    <row r="2568" spans="3:3">
      <c r="C2568" s="33"/>
    </row>
    <row r="2569" spans="3:3">
      <c r="C2569" s="33"/>
    </row>
    <row r="2570" spans="3:3">
      <c r="C2570" s="33"/>
    </row>
    <row r="2571" spans="3:3">
      <c r="C2571" s="33"/>
    </row>
    <row r="2572" spans="3:3">
      <c r="C2572" s="33"/>
    </row>
    <row r="2573" spans="3:3">
      <c r="C2573" s="33"/>
    </row>
    <row r="2574" spans="3:3">
      <c r="C2574" s="33"/>
    </row>
    <row r="2575" spans="3:3">
      <c r="C2575" s="33"/>
    </row>
    <row r="2576" spans="3:3">
      <c r="C2576" s="33"/>
    </row>
    <row r="2577" spans="3:3">
      <c r="C2577" s="33"/>
    </row>
    <row r="2578" spans="3:3">
      <c r="C2578" s="33"/>
    </row>
    <row r="2579" spans="3:3">
      <c r="C2579" s="33"/>
    </row>
    <row r="2580" spans="3:3">
      <c r="C2580" s="33"/>
    </row>
    <row r="2581" spans="3:3">
      <c r="C2581" s="33"/>
    </row>
    <row r="2582" spans="3:3">
      <c r="C2582" s="33"/>
    </row>
    <row r="2583" spans="3:3">
      <c r="C2583" s="33"/>
    </row>
    <row r="2584" spans="3:3">
      <c r="C2584" s="33"/>
    </row>
    <row r="2585" spans="3:3">
      <c r="C2585" s="33"/>
    </row>
    <row r="2586" spans="3:3">
      <c r="C2586" s="33"/>
    </row>
    <row r="2587" spans="3:3">
      <c r="C2587" s="33"/>
    </row>
    <row r="2588" spans="3:3">
      <c r="C2588" s="33"/>
    </row>
    <row r="2589" spans="3:3">
      <c r="C2589" s="33"/>
    </row>
    <row r="2590" spans="3:3">
      <c r="C2590" s="33"/>
    </row>
    <row r="2591" spans="3:3">
      <c r="C2591" s="33"/>
    </row>
    <row r="2592" spans="3:3">
      <c r="C2592" s="33"/>
    </row>
    <row r="2593" spans="3:3">
      <c r="C2593" s="33"/>
    </row>
    <row r="2594" spans="3:3">
      <c r="C2594" s="33"/>
    </row>
    <row r="2595" spans="3:3">
      <c r="C2595" s="33"/>
    </row>
    <row r="2596" spans="3:3">
      <c r="C2596" s="33"/>
    </row>
    <row r="2597" spans="3:3">
      <c r="C2597" s="33"/>
    </row>
    <row r="2598" spans="3:3">
      <c r="C2598" s="33"/>
    </row>
    <row r="2599" spans="3:3">
      <c r="C2599" s="33"/>
    </row>
    <row r="2600" spans="3:3">
      <c r="C2600" s="33"/>
    </row>
    <row r="2601" spans="3:3">
      <c r="C2601" s="33"/>
    </row>
    <row r="2602" spans="3:3">
      <c r="C2602" s="33"/>
    </row>
    <row r="2603" spans="3:3">
      <c r="C2603" s="33"/>
    </row>
    <row r="2604" spans="3:3">
      <c r="C2604" s="33"/>
    </row>
    <row r="2605" spans="3:3">
      <c r="C2605" s="33"/>
    </row>
    <row r="2606" spans="3:3">
      <c r="C2606" s="33"/>
    </row>
    <row r="2607" spans="3:3">
      <c r="C2607" s="33"/>
    </row>
    <row r="2608" spans="3:3">
      <c r="C2608" s="33"/>
    </row>
    <row r="2609" spans="3:3">
      <c r="C2609" s="33"/>
    </row>
    <row r="2610" spans="3:3">
      <c r="C2610" s="33"/>
    </row>
    <row r="2611" spans="3:3">
      <c r="C2611" s="33"/>
    </row>
    <row r="2612" spans="3:3">
      <c r="C2612" s="33"/>
    </row>
    <row r="2613" spans="3:3">
      <c r="C2613" s="33"/>
    </row>
    <row r="2614" spans="3:3">
      <c r="C2614" s="33"/>
    </row>
    <row r="2615" spans="3:3">
      <c r="C2615" s="33"/>
    </row>
    <row r="2616" spans="3:3">
      <c r="C2616" s="33"/>
    </row>
    <row r="2617" spans="3:3">
      <c r="C2617" s="33"/>
    </row>
    <row r="2618" spans="3:3">
      <c r="C2618" s="33"/>
    </row>
    <row r="2619" spans="3:3">
      <c r="C2619" s="33"/>
    </row>
    <row r="2620" spans="3:3">
      <c r="C2620" s="33"/>
    </row>
    <row r="2621" spans="3:3">
      <c r="C2621" s="33"/>
    </row>
    <row r="2622" spans="3:3">
      <c r="C2622" s="33"/>
    </row>
    <row r="2623" spans="3:3">
      <c r="C2623" s="33"/>
    </row>
    <row r="2624" spans="3:3">
      <c r="C2624" s="33"/>
    </row>
    <row r="2625" spans="3:3">
      <c r="C2625" s="33"/>
    </row>
    <row r="2626" spans="3:3">
      <c r="C2626" s="33"/>
    </row>
    <row r="2627" spans="3:3">
      <c r="C2627" s="33"/>
    </row>
    <row r="2628" spans="3:3">
      <c r="C2628" s="33"/>
    </row>
    <row r="2629" spans="3:3">
      <c r="C2629" s="33"/>
    </row>
    <row r="2630" spans="3:3">
      <c r="C2630" s="33"/>
    </row>
    <row r="2631" spans="3:3">
      <c r="C2631" s="33"/>
    </row>
    <row r="2632" spans="3:3">
      <c r="C2632" s="33"/>
    </row>
    <row r="2633" spans="3:3">
      <c r="C2633" s="33"/>
    </row>
    <row r="2634" spans="3:3">
      <c r="C2634" s="33"/>
    </row>
    <row r="2635" spans="3:3">
      <c r="C2635" s="33"/>
    </row>
    <row r="2636" spans="3:3">
      <c r="C2636" s="33"/>
    </row>
    <row r="2637" spans="3:3">
      <c r="C2637" s="33"/>
    </row>
    <row r="2638" spans="3:3">
      <c r="C2638" s="33"/>
    </row>
    <row r="2639" spans="3:3">
      <c r="C2639" s="33"/>
    </row>
    <row r="2640" spans="3:3">
      <c r="C2640" s="33"/>
    </row>
    <row r="2641" spans="3:3">
      <c r="C2641" s="33"/>
    </row>
    <row r="2642" spans="3:3">
      <c r="C2642" s="33"/>
    </row>
    <row r="2643" spans="3:3">
      <c r="C2643" s="33"/>
    </row>
    <row r="2644" spans="3:3">
      <c r="C2644" s="33"/>
    </row>
    <row r="2645" spans="3:3">
      <c r="C2645" s="33"/>
    </row>
    <row r="2646" spans="3:3">
      <c r="C2646" s="33"/>
    </row>
    <row r="2647" spans="3:3">
      <c r="C2647" s="33"/>
    </row>
    <row r="2648" spans="3:3">
      <c r="C2648" s="33"/>
    </row>
    <row r="2649" spans="3:3">
      <c r="C2649" s="33"/>
    </row>
    <row r="2650" spans="3:3">
      <c r="C2650" s="33"/>
    </row>
    <row r="2651" spans="3:3">
      <c r="C2651" s="33"/>
    </row>
    <row r="2652" spans="3:3">
      <c r="C2652" s="33"/>
    </row>
    <row r="2653" spans="3:3">
      <c r="C2653" s="33"/>
    </row>
    <row r="2654" spans="3:3">
      <c r="C2654" s="33"/>
    </row>
    <row r="2655" spans="3:3">
      <c r="C2655" s="33"/>
    </row>
    <row r="2656" spans="3:3">
      <c r="C2656" s="33"/>
    </row>
    <row r="2657" spans="3:3">
      <c r="C2657" s="33"/>
    </row>
    <row r="2658" spans="3:3">
      <c r="C2658" s="33"/>
    </row>
    <row r="2659" spans="3:3">
      <c r="C2659" s="33"/>
    </row>
    <row r="2660" spans="3:3">
      <c r="C2660" s="33"/>
    </row>
    <row r="2661" spans="3:3">
      <c r="C2661" s="33"/>
    </row>
    <row r="2662" spans="3:3">
      <c r="C2662" s="33"/>
    </row>
    <row r="2663" spans="3:3">
      <c r="C2663" s="33"/>
    </row>
    <row r="2664" spans="3:3">
      <c r="C2664" s="33"/>
    </row>
    <row r="2665" spans="3:3">
      <c r="C2665" s="33"/>
    </row>
    <row r="2666" spans="3:3">
      <c r="C2666" s="33"/>
    </row>
    <row r="2667" spans="3:3">
      <c r="C2667" s="33"/>
    </row>
    <row r="2668" spans="3:3">
      <c r="C2668" s="33"/>
    </row>
    <row r="2669" spans="3:3">
      <c r="C2669" s="33"/>
    </row>
    <row r="2670" spans="3:3">
      <c r="C2670" s="33"/>
    </row>
    <row r="2671" spans="3:3">
      <c r="C2671" s="33"/>
    </row>
    <row r="2672" spans="3:3">
      <c r="C2672" s="33"/>
    </row>
    <row r="2673" spans="3:3">
      <c r="C2673" s="33"/>
    </row>
    <row r="2674" spans="3:3">
      <c r="C2674" s="33"/>
    </row>
    <row r="2675" spans="3:3">
      <c r="C2675" s="33"/>
    </row>
    <row r="2676" spans="3:3">
      <c r="C2676" s="33"/>
    </row>
    <row r="2677" spans="3:3">
      <c r="C2677" s="33"/>
    </row>
    <row r="2678" spans="3:3">
      <c r="C2678" s="33"/>
    </row>
    <row r="2679" spans="3:3">
      <c r="C2679" s="33"/>
    </row>
    <row r="2680" spans="3:3">
      <c r="C2680" s="33"/>
    </row>
    <row r="2681" spans="3:3">
      <c r="C2681" s="33"/>
    </row>
    <row r="2682" spans="3:3">
      <c r="C2682" s="33"/>
    </row>
    <row r="2683" spans="3:3">
      <c r="C2683" s="33"/>
    </row>
    <row r="2684" spans="3:3">
      <c r="C2684" s="33"/>
    </row>
    <row r="2685" spans="3:3">
      <c r="C2685" s="33"/>
    </row>
    <row r="2686" spans="3:3">
      <c r="C2686" s="33"/>
    </row>
    <row r="2687" spans="3:3">
      <c r="C2687" s="33"/>
    </row>
    <row r="2688" spans="3:3">
      <c r="C2688" s="33"/>
    </row>
    <row r="2689" spans="3:3">
      <c r="C2689" s="33"/>
    </row>
    <row r="2690" spans="3:3">
      <c r="C2690" s="33"/>
    </row>
    <row r="2691" spans="3:3">
      <c r="C2691" s="33"/>
    </row>
    <row r="2692" spans="3:3">
      <c r="C2692" s="33"/>
    </row>
    <row r="2693" spans="3:3">
      <c r="C2693" s="33"/>
    </row>
    <row r="2694" spans="3:3">
      <c r="C2694" s="33"/>
    </row>
    <row r="2695" spans="3:3">
      <c r="C2695" s="33"/>
    </row>
    <row r="2696" spans="3:3">
      <c r="C2696" s="33"/>
    </row>
    <row r="2697" spans="3:3">
      <c r="C2697" s="33"/>
    </row>
    <row r="2698" spans="3:3">
      <c r="C2698" s="33"/>
    </row>
    <row r="2699" spans="3:3">
      <c r="C2699" s="33"/>
    </row>
    <row r="2700" spans="3:3">
      <c r="C2700" s="33"/>
    </row>
    <row r="2701" spans="3:3">
      <c r="C2701" s="33"/>
    </row>
    <row r="2702" spans="3:3">
      <c r="C2702" s="33"/>
    </row>
    <row r="2703" spans="3:3">
      <c r="C2703" s="33"/>
    </row>
    <row r="2704" spans="3:3">
      <c r="C2704" s="33"/>
    </row>
    <row r="2705" spans="3:3">
      <c r="C2705" s="33"/>
    </row>
    <row r="2706" spans="3:3">
      <c r="C2706" s="33"/>
    </row>
    <row r="2707" spans="3:3">
      <c r="C2707" s="33"/>
    </row>
    <row r="2708" spans="3:3">
      <c r="C2708" s="33"/>
    </row>
    <row r="2709" spans="3:3">
      <c r="C2709" s="33"/>
    </row>
    <row r="2710" spans="3:3">
      <c r="C2710" s="33"/>
    </row>
    <row r="2711" spans="3:3">
      <c r="C2711" s="33"/>
    </row>
    <row r="2712" spans="3:3">
      <c r="C2712" s="33"/>
    </row>
    <row r="2713" spans="3:3">
      <c r="C2713" s="33"/>
    </row>
    <row r="2714" spans="3:3">
      <c r="C2714" s="33"/>
    </row>
    <row r="2715" spans="3:3">
      <c r="C2715" s="33"/>
    </row>
    <row r="2716" spans="3:3">
      <c r="C2716" s="33"/>
    </row>
    <row r="2717" spans="3:3">
      <c r="C2717" s="33"/>
    </row>
    <row r="2718" spans="3:3">
      <c r="C2718" s="33"/>
    </row>
    <row r="2719" spans="3:3">
      <c r="C2719" s="33"/>
    </row>
    <row r="2720" spans="3:3">
      <c r="C2720" s="33"/>
    </row>
    <row r="2721" spans="3:3">
      <c r="C2721" s="33"/>
    </row>
    <row r="2722" spans="3:3">
      <c r="C2722" s="33"/>
    </row>
    <row r="2723" spans="3:3">
      <c r="C2723" s="33"/>
    </row>
    <row r="2724" spans="3:3">
      <c r="C2724" s="33"/>
    </row>
    <row r="2725" spans="3:3">
      <c r="C2725" s="33"/>
    </row>
    <row r="2726" spans="3:3">
      <c r="C2726" s="33"/>
    </row>
    <row r="2727" spans="3:3">
      <c r="C2727" s="33"/>
    </row>
    <row r="2728" spans="3:3">
      <c r="C2728" s="33"/>
    </row>
    <row r="2729" spans="3:3">
      <c r="C2729" s="33"/>
    </row>
    <row r="2730" spans="3:3">
      <c r="C2730" s="33"/>
    </row>
    <row r="2731" spans="3:3">
      <c r="C2731" s="33"/>
    </row>
    <row r="2732" spans="3:3">
      <c r="C2732" s="33"/>
    </row>
    <row r="2733" spans="3:3">
      <c r="C2733" s="33"/>
    </row>
    <row r="2734" spans="3:3">
      <c r="C2734" s="33"/>
    </row>
    <row r="2735" spans="3:3">
      <c r="C2735" s="33"/>
    </row>
    <row r="2736" spans="3:3">
      <c r="C2736" s="33"/>
    </row>
    <row r="2737" spans="3:3">
      <c r="C2737" s="33"/>
    </row>
    <row r="2738" spans="3:3">
      <c r="C2738" s="33"/>
    </row>
    <row r="2739" spans="3:3">
      <c r="C2739" s="33"/>
    </row>
    <row r="2740" spans="3:3">
      <c r="C2740" s="33"/>
    </row>
    <row r="2741" spans="3:3">
      <c r="C2741" s="33"/>
    </row>
    <row r="2742" spans="3:3">
      <c r="C2742" s="33"/>
    </row>
    <row r="2743" spans="3:3">
      <c r="C2743" s="33"/>
    </row>
    <row r="2744" spans="3:3">
      <c r="C2744" s="33"/>
    </row>
    <row r="2745" spans="3:3">
      <c r="C2745" s="33"/>
    </row>
    <row r="2746" spans="3:3">
      <c r="C2746" s="33"/>
    </row>
    <row r="2747" spans="3:3">
      <c r="C2747" s="33"/>
    </row>
    <row r="2748" spans="3:3">
      <c r="C2748" s="33"/>
    </row>
    <row r="2749" spans="3:3">
      <c r="C2749" s="33"/>
    </row>
    <row r="2750" spans="3:3">
      <c r="C2750" s="33"/>
    </row>
    <row r="2751" spans="3:3">
      <c r="C2751" s="33"/>
    </row>
    <row r="2752" spans="3:3">
      <c r="C2752" s="33"/>
    </row>
    <row r="2753" spans="3:3">
      <c r="C2753" s="33"/>
    </row>
    <row r="2754" spans="3:3">
      <c r="C2754" s="33"/>
    </row>
    <row r="2755" spans="3:3">
      <c r="C2755" s="33"/>
    </row>
    <row r="2756" spans="3:3">
      <c r="C2756" s="33"/>
    </row>
    <row r="2757" spans="3:3">
      <c r="C2757" s="33"/>
    </row>
    <row r="2758" spans="3:3">
      <c r="C2758" s="33"/>
    </row>
    <row r="2759" spans="3:3">
      <c r="C2759" s="33"/>
    </row>
    <row r="2760" spans="3:3">
      <c r="C2760" s="33"/>
    </row>
    <row r="2761" spans="3:3">
      <c r="C2761" s="33"/>
    </row>
    <row r="2762" spans="3:3">
      <c r="C2762" s="33"/>
    </row>
    <row r="2763" spans="3:3">
      <c r="C2763" s="33"/>
    </row>
    <row r="2764" spans="3:3">
      <c r="C2764" s="33"/>
    </row>
    <row r="2765" spans="3:3">
      <c r="C2765" s="33"/>
    </row>
    <row r="2766" spans="3:3">
      <c r="C2766" s="33"/>
    </row>
    <row r="2767" spans="3:3">
      <c r="C2767" s="33"/>
    </row>
    <row r="2768" spans="3:3">
      <c r="C2768" s="33"/>
    </row>
    <row r="2769" spans="3:3">
      <c r="C2769" s="33"/>
    </row>
    <row r="2770" spans="3:3">
      <c r="C2770" s="33"/>
    </row>
    <row r="2771" spans="3:3">
      <c r="C2771" s="33"/>
    </row>
    <row r="2772" spans="3:3">
      <c r="C2772" s="33"/>
    </row>
    <row r="2773" spans="3:3">
      <c r="C2773" s="33"/>
    </row>
    <row r="2774" spans="3:3">
      <c r="C2774" s="33"/>
    </row>
    <row r="2775" spans="3:3">
      <c r="C2775" s="33"/>
    </row>
    <row r="2776" spans="3:3">
      <c r="C2776" s="33"/>
    </row>
    <row r="2777" spans="3:3">
      <c r="C2777" s="33"/>
    </row>
    <row r="2778" spans="3:3">
      <c r="C2778" s="33"/>
    </row>
    <row r="2779" spans="3:3">
      <c r="C2779" s="33"/>
    </row>
    <row r="2780" spans="3:3">
      <c r="C2780" s="33"/>
    </row>
    <row r="2781" spans="3:3">
      <c r="C2781" s="33"/>
    </row>
    <row r="2782" spans="3:3">
      <c r="C2782" s="33"/>
    </row>
    <row r="2783" spans="3:3">
      <c r="C2783" s="33"/>
    </row>
    <row r="2784" spans="3:3">
      <c r="C2784" s="33"/>
    </row>
    <row r="2785" spans="3:3">
      <c r="C2785" s="33"/>
    </row>
    <row r="2786" spans="3:3">
      <c r="C2786" s="33"/>
    </row>
    <row r="2787" spans="3:3">
      <c r="C2787" s="33"/>
    </row>
    <row r="2788" spans="3:3">
      <c r="C2788" s="33"/>
    </row>
    <row r="2789" spans="3:3">
      <c r="C2789" s="33"/>
    </row>
    <row r="2790" spans="3:3">
      <c r="C2790" s="33"/>
    </row>
    <row r="2791" spans="3:3">
      <c r="C2791" s="33"/>
    </row>
    <row r="2792" spans="3:3">
      <c r="C2792" s="33"/>
    </row>
    <row r="2793" spans="3:3">
      <c r="C2793" s="33"/>
    </row>
    <row r="2794" spans="3:3">
      <c r="C2794" s="33"/>
    </row>
    <row r="2795" spans="3:3">
      <c r="C2795" s="33"/>
    </row>
    <row r="2796" spans="3:3">
      <c r="C2796" s="33"/>
    </row>
    <row r="2797" spans="3:3">
      <c r="C2797" s="33"/>
    </row>
    <row r="2798" spans="3:3">
      <c r="C2798" s="33"/>
    </row>
    <row r="2799" spans="3:3">
      <c r="C2799" s="33"/>
    </row>
    <row r="2800" spans="3:3">
      <c r="C2800" s="33"/>
    </row>
    <row r="2801" spans="3:3">
      <c r="C2801" s="33"/>
    </row>
    <row r="2802" spans="3:3">
      <c r="C2802" s="33"/>
    </row>
    <row r="2803" spans="3:3">
      <c r="C2803" s="33"/>
    </row>
    <row r="2804" spans="3:3">
      <c r="C2804" s="33"/>
    </row>
    <row r="2805" spans="3:3">
      <c r="C2805" s="33"/>
    </row>
    <row r="2806" spans="3:3">
      <c r="C2806" s="33"/>
    </row>
    <row r="2807" spans="3:3">
      <c r="C2807" s="33"/>
    </row>
    <row r="2808" spans="3:3">
      <c r="C2808" s="33"/>
    </row>
    <row r="2809" spans="3:3">
      <c r="C2809" s="33"/>
    </row>
    <row r="2810" spans="3:3">
      <c r="C2810" s="33"/>
    </row>
    <row r="2811" spans="3:3">
      <c r="C2811" s="33"/>
    </row>
    <row r="2812" spans="3:3">
      <c r="C2812" s="33"/>
    </row>
    <row r="2813" spans="3:3">
      <c r="C2813" s="33"/>
    </row>
    <row r="2814" spans="3:3">
      <c r="C2814" s="33"/>
    </row>
    <row r="2815" spans="3:3">
      <c r="C2815" s="33"/>
    </row>
    <row r="2816" spans="3:3">
      <c r="C2816" s="33"/>
    </row>
    <row r="2817" spans="3:3">
      <c r="C2817" s="33"/>
    </row>
    <row r="2818" spans="3:3">
      <c r="C2818" s="33"/>
    </row>
    <row r="2819" spans="3:3">
      <c r="C2819" s="33"/>
    </row>
    <row r="2820" spans="3:3">
      <c r="C2820" s="33"/>
    </row>
    <row r="2821" spans="3:3">
      <c r="C2821" s="33"/>
    </row>
    <row r="2822" spans="3:3">
      <c r="C2822" s="33"/>
    </row>
    <row r="2823" spans="3:3">
      <c r="C2823" s="33"/>
    </row>
    <row r="2824" spans="3:3">
      <c r="C2824" s="33"/>
    </row>
    <row r="2825" spans="3:3">
      <c r="C2825" s="33"/>
    </row>
    <row r="2826" spans="3:3">
      <c r="C2826" s="33"/>
    </row>
    <row r="2827" spans="3:3">
      <c r="C2827" s="33"/>
    </row>
    <row r="2828" spans="3:3">
      <c r="C2828" s="33"/>
    </row>
    <row r="2829" spans="3:3">
      <c r="C2829" s="33"/>
    </row>
    <row r="2830" spans="3:3">
      <c r="C2830" s="33"/>
    </row>
    <row r="2831" spans="3:3">
      <c r="C2831" s="33"/>
    </row>
    <row r="2832" spans="3:3">
      <c r="C2832" s="33"/>
    </row>
    <row r="2833" spans="3:3">
      <c r="C2833" s="33"/>
    </row>
    <row r="2834" spans="3:3">
      <c r="C2834" s="33"/>
    </row>
    <row r="2835" spans="3:3">
      <c r="C2835" s="33"/>
    </row>
    <row r="2836" spans="3:3">
      <c r="C2836" s="33"/>
    </row>
    <row r="2837" spans="3:3">
      <c r="C2837" s="33"/>
    </row>
    <row r="2838" spans="3:3">
      <c r="C2838" s="33"/>
    </row>
    <row r="2839" spans="3:3">
      <c r="C2839" s="33"/>
    </row>
    <row r="2840" spans="3:3">
      <c r="C2840" s="33"/>
    </row>
    <row r="2841" spans="3:3">
      <c r="C2841" s="33"/>
    </row>
    <row r="2842" spans="3:3">
      <c r="C2842" s="33"/>
    </row>
    <row r="2843" spans="3:3">
      <c r="C2843" s="33"/>
    </row>
    <row r="2844" spans="3:3">
      <c r="C2844" s="33"/>
    </row>
    <row r="2845" spans="3:3">
      <c r="C2845" s="33"/>
    </row>
    <row r="2846" spans="3:3">
      <c r="C2846" s="33"/>
    </row>
    <row r="2847" spans="3:3">
      <c r="C2847" s="33"/>
    </row>
    <row r="2848" spans="3:3">
      <c r="C2848" s="33"/>
    </row>
    <row r="2849" spans="3:3">
      <c r="C2849" s="33"/>
    </row>
    <row r="2850" spans="3:3">
      <c r="C2850" s="33"/>
    </row>
    <row r="2851" spans="3:3">
      <c r="C2851" s="33"/>
    </row>
    <row r="2852" spans="3:3">
      <c r="C2852" s="33"/>
    </row>
    <row r="2853" spans="3:3">
      <c r="C2853" s="33"/>
    </row>
    <row r="2854" spans="3:3">
      <c r="C2854" s="33"/>
    </row>
    <row r="2855" spans="3:3">
      <c r="C2855" s="33"/>
    </row>
    <row r="2856" spans="3:3">
      <c r="C2856" s="33"/>
    </row>
    <row r="2857" spans="3:3">
      <c r="C2857" s="33"/>
    </row>
    <row r="2858" spans="3:3">
      <c r="C2858" s="33"/>
    </row>
    <row r="2859" spans="3:3">
      <c r="C2859" s="33"/>
    </row>
    <row r="2860" spans="3:3">
      <c r="C2860" s="33"/>
    </row>
    <row r="2861" spans="3:3">
      <c r="C2861" s="33"/>
    </row>
    <row r="2862" spans="3:3">
      <c r="C2862" s="33"/>
    </row>
    <row r="2863" spans="3:3">
      <c r="C2863" s="33"/>
    </row>
    <row r="2864" spans="3:3">
      <c r="C2864" s="33"/>
    </row>
    <row r="2865" spans="3:3">
      <c r="C2865" s="33"/>
    </row>
    <row r="2866" spans="3:3">
      <c r="C2866" s="33"/>
    </row>
    <row r="2867" spans="3:3">
      <c r="C2867" s="33"/>
    </row>
    <row r="2868" spans="3:3">
      <c r="C2868" s="33"/>
    </row>
    <row r="2869" spans="3:3">
      <c r="C2869" s="33"/>
    </row>
    <row r="2870" spans="3:3">
      <c r="C2870" s="33"/>
    </row>
    <row r="2871" spans="3:3">
      <c r="C2871" s="33"/>
    </row>
    <row r="2872" spans="3:3">
      <c r="C2872" s="33"/>
    </row>
    <row r="2873" spans="3:3">
      <c r="C2873" s="33"/>
    </row>
    <row r="2874" spans="3:3">
      <c r="C2874" s="33"/>
    </row>
    <row r="2875" spans="3:3">
      <c r="C2875" s="33"/>
    </row>
    <row r="2876" spans="3:3">
      <c r="C2876" s="33"/>
    </row>
    <row r="2877" spans="3:3">
      <c r="C2877" s="33"/>
    </row>
    <row r="2878" spans="3:3">
      <c r="C2878" s="33"/>
    </row>
    <row r="2879" spans="3:3">
      <c r="C2879" s="33"/>
    </row>
    <row r="2880" spans="3:3">
      <c r="C2880" s="33"/>
    </row>
    <row r="2881" spans="3:3">
      <c r="C2881" s="33"/>
    </row>
    <row r="2882" spans="3:3">
      <c r="C2882" s="33"/>
    </row>
    <row r="2883" spans="3:3">
      <c r="C2883" s="33"/>
    </row>
    <row r="2884" spans="3:3">
      <c r="C2884" s="33"/>
    </row>
    <row r="2885" spans="3:3">
      <c r="C2885" s="33"/>
    </row>
    <row r="2886" spans="3:3">
      <c r="C2886" s="33"/>
    </row>
    <row r="2887" spans="3:3">
      <c r="C2887" s="33"/>
    </row>
    <row r="2888" spans="3:3">
      <c r="C2888" s="33"/>
    </row>
    <row r="2889" spans="3:3">
      <c r="C2889" s="33"/>
    </row>
    <row r="2890" spans="3:3">
      <c r="C2890" s="33"/>
    </row>
    <row r="2891" spans="3:3">
      <c r="C2891" s="33"/>
    </row>
    <row r="2892" spans="3:3">
      <c r="C2892" s="33"/>
    </row>
    <row r="2893" spans="3:3">
      <c r="C2893" s="33"/>
    </row>
    <row r="2894" spans="3:3">
      <c r="C2894" s="33"/>
    </row>
    <row r="2895" spans="3:3">
      <c r="C2895" s="33"/>
    </row>
    <row r="2896" spans="3:3">
      <c r="C2896" s="33"/>
    </row>
    <row r="2897" spans="3:3">
      <c r="C2897" s="33"/>
    </row>
    <row r="2898" spans="3:3">
      <c r="C2898" s="33"/>
    </row>
    <row r="2899" spans="3:3">
      <c r="C2899" s="33"/>
    </row>
    <row r="2900" spans="3:3">
      <c r="C2900" s="33"/>
    </row>
    <row r="2901" spans="3:3">
      <c r="C2901" s="33"/>
    </row>
    <row r="2902" spans="3:3">
      <c r="C2902" s="33"/>
    </row>
    <row r="2903" spans="3:3">
      <c r="C2903" s="33"/>
    </row>
    <row r="2904" spans="3:3">
      <c r="C2904" s="33"/>
    </row>
    <row r="2905" spans="3:3">
      <c r="C2905" s="33"/>
    </row>
    <row r="2906" spans="3:3">
      <c r="C2906" s="33"/>
    </row>
    <row r="2907" spans="3:3">
      <c r="C2907" s="33"/>
    </row>
    <row r="2908" spans="3:3">
      <c r="C2908" s="33"/>
    </row>
    <row r="2909" spans="3:3">
      <c r="C2909" s="33"/>
    </row>
    <row r="2910" spans="3:3">
      <c r="C2910" s="33"/>
    </row>
    <row r="2911" spans="3:3">
      <c r="C2911" s="33"/>
    </row>
    <row r="2912" spans="3:3">
      <c r="C2912" s="33"/>
    </row>
    <row r="2913" spans="3:3">
      <c r="C2913" s="33"/>
    </row>
    <row r="2914" spans="3:3">
      <c r="C2914" s="33"/>
    </row>
    <row r="2915" spans="3:3">
      <c r="C2915" s="33"/>
    </row>
    <row r="2916" spans="3:3">
      <c r="C2916" s="33"/>
    </row>
    <row r="2917" spans="3:3">
      <c r="C2917" s="33"/>
    </row>
    <row r="2918" spans="3:3">
      <c r="C2918" s="33"/>
    </row>
    <row r="2919" spans="3:3">
      <c r="C2919" s="33"/>
    </row>
    <row r="2920" spans="3:3">
      <c r="C2920" s="33"/>
    </row>
    <row r="2921" spans="3:3">
      <c r="C2921" s="33"/>
    </row>
    <row r="2922" spans="3:3">
      <c r="C2922" s="33"/>
    </row>
    <row r="2923" spans="3:3">
      <c r="C2923" s="33"/>
    </row>
    <row r="2924" spans="3:3">
      <c r="C2924" s="33"/>
    </row>
    <row r="2925" spans="3:3">
      <c r="C2925" s="33"/>
    </row>
    <row r="2926" spans="3:3">
      <c r="C2926" s="33"/>
    </row>
    <row r="2927" spans="3:3">
      <c r="C2927" s="33"/>
    </row>
    <row r="2928" spans="3:3">
      <c r="C2928" s="33"/>
    </row>
    <row r="2929" spans="3:3">
      <c r="C2929" s="33"/>
    </row>
    <row r="2930" spans="3:3">
      <c r="C2930" s="33"/>
    </row>
    <row r="2931" spans="3:3">
      <c r="C2931" s="33"/>
    </row>
    <row r="2932" spans="3:3">
      <c r="C2932" s="33"/>
    </row>
    <row r="2933" spans="3:3">
      <c r="C2933" s="33"/>
    </row>
    <row r="2934" spans="3:3">
      <c r="C2934" s="33"/>
    </row>
    <row r="2935" spans="3:3">
      <c r="C2935" s="33"/>
    </row>
    <row r="2936" spans="3:3">
      <c r="C2936" s="33"/>
    </row>
    <row r="2937" spans="3:3">
      <c r="C2937" s="33"/>
    </row>
    <row r="2938" spans="3:3">
      <c r="C2938" s="33"/>
    </row>
    <row r="2939" spans="3:3">
      <c r="C2939" s="33"/>
    </row>
    <row r="2940" spans="3:3">
      <c r="C2940" s="33"/>
    </row>
    <row r="2941" spans="3:3">
      <c r="C2941" s="33"/>
    </row>
    <row r="2942" spans="3:3">
      <c r="C2942" s="33"/>
    </row>
    <row r="2943" spans="3:3">
      <c r="C2943" s="33"/>
    </row>
    <row r="2944" spans="3:3">
      <c r="C2944" s="33"/>
    </row>
    <row r="2945" spans="3:3">
      <c r="C2945" s="33"/>
    </row>
    <row r="2946" spans="3:3">
      <c r="C2946" s="33"/>
    </row>
    <row r="2947" spans="3:3">
      <c r="C2947" s="33"/>
    </row>
    <row r="2948" spans="3:3">
      <c r="C2948" s="33"/>
    </row>
    <row r="2949" spans="3:3">
      <c r="C2949" s="33"/>
    </row>
    <row r="2950" spans="3:3">
      <c r="C2950" s="33"/>
    </row>
    <row r="2951" spans="3:3">
      <c r="C2951" s="33"/>
    </row>
    <row r="2952" spans="3:3">
      <c r="C2952" s="33"/>
    </row>
    <row r="2953" spans="3:3">
      <c r="C2953" s="33"/>
    </row>
    <row r="2954" spans="3:3">
      <c r="C2954" s="33"/>
    </row>
    <row r="2955" spans="3:3">
      <c r="C2955" s="33"/>
    </row>
    <row r="2956" spans="3:3">
      <c r="C2956" s="33"/>
    </row>
    <row r="2957" spans="3:3">
      <c r="C2957" s="33"/>
    </row>
    <row r="2958" spans="3:3">
      <c r="C2958" s="33"/>
    </row>
    <row r="2959" spans="3:3">
      <c r="C2959" s="33"/>
    </row>
    <row r="2960" spans="3:3">
      <c r="C2960" s="33"/>
    </row>
    <row r="2961" spans="3:3">
      <c r="C2961" s="33"/>
    </row>
    <row r="2962" spans="3:3">
      <c r="C2962" s="33"/>
    </row>
    <row r="2963" spans="3:3">
      <c r="C2963" s="33"/>
    </row>
    <row r="2964" spans="3:3">
      <c r="C2964" s="33"/>
    </row>
    <row r="2965" spans="3:3">
      <c r="C2965" s="33"/>
    </row>
    <row r="2966" spans="3:3">
      <c r="C2966" s="33"/>
    </row>
    <row r="2967" spans="3:3">
      <c r="C2967" s="33"/>
    </row>
    <row r="2968" spans="3:3">
      <c r="C2968" s="33"/>
    </row>
    <row r="2969" spans="3:3">
      <c r="C2969" s="33"/>
    </row>
    <row r="2970" spans="3:3">
      <c r="C2970" s="33"/>
    </row>
    <row r="2971" spans="3:3">
      <c r="C2971" s="33"/>
    </row>
    <row r="2972" spans="3:3">
      <c r="C2972" s="33"/>
    </row>
    <row r="2973" spans="3:3">
      <c r="C2973" s="33"/>
    </row>
    <row r="2974" spans="3:3">
      <c r="C2974" s="33"/>
    </row>
    <row r="2975" spans="3:3">
      <c r="C2975" s="33"/>
    </row>
    <row r="2976" spans="3:3">
      <c r="C2976" s="33"/>
    </row>
    <row r="2977" spans="3:3">
      <c r="C2977" s="33"/>
    </row>
    <row r="2978" spans="3:3">
      <c r="C2978" s="33"/>
    </row>
    <row r="2979" spans="3:3">
      <c r="C2979" s="33"/>
    </row>
    <row r="2980" spans="3:3">
      <c r="C2980" s="33"/>
    </row>
    <row r="2981" spans="3:3">
      <c r="C2981" s="33"/>
    </row>
    <row r="2982" spans="3:3">
      <c r="C2982" s="33"/>
    </row>
    <row r="2983" spans="3:3">
      <c r="C2983" s="33"/>
    </row>
    <row r="2984" spans="3:3">
      <c r="C2984" s="33"/>
    </row>
    <row r="2985" spans="3:3">
      <c r="C2985" s="33"/>
    </row>
    <row r="2986" spans="3:3">
      <c r="C2986" s="33"/>
    </row>
    <row r="2987" spans="3:3">
      <c r="C2987" s="33"/>
    </row>
    <row r="2988" spans="3:3">
      <c r="C2988" s="33"/>
    </row>
    <row r="2989" spans="3:3">
      <c r="C2989" s="33"/>
    </row>
    <row r="2990" spans="3:3">
      <c r="C2990" s="33"/>
    </row>
    <row r="2991" spans="3:3">
      <c r="C2991" s="33"/>
    </row>
    <row r="2992" spans="3:3">
      <c r="C2992" s="33"/>
    </row>
    <row r="2993" spans="3:3">
      <c r="C2993" s="33"/>
    </row>
    <row r="2994" spans="3:3">
      <c r="C2994" s="33"/>
    </row>
    <row r="2995" spans="3:3">
      <c r="C2995" s="33"/>
    </row>
    <row r="2996" spans="3:3">
      <c r="C2996" s="33"/>
    </row>
    <row r="2997" spans="3:3">
      <c r="C2997" s="33"/>
    </row>
    <row r="2998" spans="3:3">
      <c r="C2998" s="33"/>
    </row>
    <row r="2999" spans="3:3">
      <c r="C2999" s="33"/>
    </row>
    <row r="3000" spans="3:3">
      <c r="C3000" s="33"/>
    </row>
    <row r="3001" spans="3:3">
      <c r="C3001" s="33"/>
    </row>
    <row r="3002" spans="3:3">
      <c r="C3002" s="33"/>
    </row>
    <row r="3003" spans="3:3">
      <c r="C3003" s="33"/>
    </row>
    <row r="3004" spans="3:3">
      <c r="C3004" s="33"/>
    </row>
    <row r="3005" spans="3:3">
      <c r="C3005" s="33"/>
    </row>
    <row r="3006" spans="3:3">
      <c r="C3006" s="33"/>
    </row>
    <row r="3007" spans="3:3">
      <c r="C3007" s="33"/>
    </row>
    <row r="3008" spans="3:3">
      <c r="C3008" s="33"/>
    </row>
    <row r="3009" spans="3:3">
      <c r="C3009" s="33"/>
    </row>
    <row r="3010" spans="3:3">
      <c r="C3010" s="33"/>
    </row>
    <row r="3011" spans="3:3">
      <c r="C3011" s="33"/>
    </row>
    <row r="3012" spans="3:3">
      <c r="C3012" s="33"/>
    </row>
    <row r="3013" spans="3:3">
      <c r="C3013" s="33"/>
    </row>
    <row r="3014" spans="3:3">
      <c r="C3014" s="33"/>
    </row>
    <row r="3015" spans="3:3">
      <c r="C3015" s="33"/>
    </row>
    <row r="3016" spans="3:3">
      <c r="C3016" s="33"/>
    </row>
    <row r="3017" spans="3:3">
      <c r="C3017" s="33"/>
    </row>
    <row r="3018" spans="3:3">
      <c r="C3018" s="33"/>
    </row>
    <row r="3019" spans="3:3">
      <c r="C3019" s="33"/>
    </row>
    <row r="3020" spans="3:3">
      <c r="C3020" s="33"/>
    </row>
    <row r="3021" spans="3:3">
      <c r="C3021" s="33"/>
    </row>
    <row r="3022" spans="3:3">
      <c r="C3022" s="33"/>
    </row>
    <row r="3023" spans="3:3">
      <c r="C3023" s="33"/>
    </row>
    <row r="3024" spans="3:3">
      <c r="C3024" s="33"/>
    </row>
    <row r="3025" spans="3:3">
      <c r="C3025" s="33"/>
    </row>
    <row r="3026" spans="3:3">
      <c r="C3026" s="33"/>
    </row>
    <row r="3027" spans="3:3">
      <c r="C3027" s="33"/>
    </row>
    <row r="3028" spans="3:3">
      <c r="C3028" s="33"/>
    </row>
    <row r="3029" spans="3:3">
      <c r="C3029" s="33"/>
    </row>
    <row r="3030" spans="3:3">
      <c r="C3030" s="33"/>
    </row>
    <row r="3031" spans="3:3">
      <c r="C3031" s="33"/>
    </row>
    <row r="3032" spans="3:3">
      <c r="C3032" s="33"/>
    </row>
    <row r="3033" spans="3:3">
      <c r="C3033" s="33"/>
    </row>
    <row r="3034" spans="3:3">
      <c r="C3034" s="33"/>
    </row>
    <row r="3035" spans="3:3">
      <c r="C3035" s="33"/>
    </row>
    <row r="3036" spans="3:3">
      <c r="C3036" s="33"/>
    </row>
    <row r="3037" spans="3:3">
      <c r="C3037" s="33"/>
    </row>
    <row r="3038" spans="3:3">
      <c r="C3038" s="33"/>
    </row>
    <row r="3039" spans="3:3">
      <c r="C3039" s="33"/>
    </row>
    <row r="3040" spans="3:3">
      <c r="C3040" s="33"/>
    </row>
    <row r="3041" spans="3:3">
      <c r="C3041" s="33"/>
    </row>
    <row r="3042" spans="3:3">
      <c r="C3042" s="33"/>
    </row>
    <row r="3043" spans="3:3">
      <c r="C3043" s="33"/>
    </row>
    <row r="3044" spans="3:3">
      <c r="C3044" s="33"/>
    </row>
    <row r="3045" spans="3:3">
      <c r="C3045" s="33"/>
    </row>
    <row r="3046" spans="3:3">
      <c r="C3046" s="33"/>
    </row>
    <row r="3047" spans="3:3">
      <c r="C3047" s="33"/>
    </row>
    <row r="3048" spans="3:3">
      <c r="C3048" s="33"/>
    </row>
    <row r="3049" spans="3:3">
      <c r="C3049" s="33"/>
    </row>
    <row r="3050" spans="3:3">
      <c r="C3050" s="33"/>
    </row>
    <row r="3051" spans="3:3">
      <c r="C3051" s="33"/>
    </row>
    <row r="3052" spans="3:3">
      <c r="C3052" s="33"/>
    </row>
    <row r="3053" spans="3:3">
      <c r="C3053" s="33"/>
    </row>
    <row r="3054" spans="3:3">
      <c r="C3054" s="33"/>
    </row>
    <row r="3055" spans="3:3">
      <c r="C3055" s="33"/>
    </row>
    <row r="3056" spans="3:3">
      <c r="C3056" s="33"/>
    </row>
    <row r="3057" spans="3:3">
      <c r="C3057" s="33"/>
    </row>
    <row r="3058" spans="3:3">
      <c r="C3058" s="33"/>
    </row>
    <row r="3059" spans="3:3">
      <c r="C3059" s="33"/>
    </row>
    <row r="3060" spans="3:3">
      <c r="C3060" s="33"/>
    </row>
    <row r="3061" spans="3:3">
      <c r="C3061" s="33"/>
    </row>
    <row r="3062" spans="3:3">
      <c r="C3062" s="33"/>
    </row>
    <row r="3063" spans="3:3">
      <c r="C3063" s="33"/>
    </row>
    <row r="3064" spans="3:3">
      <c r="C3064" s="33"/>
    </row>
    <row r="3065" spans="3:3">
      <c r="C3065" s="33"/>
    </row>
    <row r="3066" spans="3:3">
      <c r="C3066" s="33"/>
    </row>
    <row r="3067" spans="3:3">
      <c r="C3067" s="33"/>
    </row>
    <row r="3068" spans="3:3">
      <c r="C3068" s="33"/>
    </row>
    <row r="3069" spans="3:3">
      <c r="C3069" s="33"/>
    </row>
    <row r="3070" spans="3:3">
      <c r="C3070" s="33"/>
    </row>
    <row r="3071" spans="3:3">
      <c r="C3071" s="33"/>
    </row>
    <row r="3072" spans="3:3">
      <c r="C3072" s="33"/>
    </row>
    <row r="3073" spans="3:3">
      <c r="C3073" s="33"/>
    </row>
    <row r="3074" spans="3:3">
      <c r="C3074" s="33"/>
    </row>
    <row r="3075" spans="3:3">
      <c r="C3075" s="33"/>
    </row>
    <row r="3076" spans="3:3">
      <c r="C3076" s="33"/>
    </row>
    <row r="3077" spans="3:3">
      <c r="C3077" s="33"/>
    </row>
    <row r="3078" spans="3:3">
      <c r="C3078" s="33"/>
    </row>
    <row r="3079" spans="3:3">
      <c r="C3079" s="33"/>
    </row>
    <row r="3080" spans="3:3">
      <c r="C3080" s="33"/>
    </row>
    <row r="3081" spans="3:3">
      <c r="C3081" s="33"/>
    </row>
    <row r="3082" spans="3:3">
      <c r="C3082" s="33"/>
    </row>
    <row r="3083" spans="3:3">
      <c r="C3083" s="33"/>
    </row>
    <row r="3084" spans="3:3">
      <c r="C3084" s="33"/>
    </row>
    <row r="3085" spans="3:3">
      <c r="C3085" s="33"/>
    </row>
    <row r="3086" spans="3:3">
      <c r="C3086" s="33"/>
    </row>
    <row r="3087" spans="3:3">
      <c r="C3087" s="33"/>
    </row>
    <row r="3088" spans="3:3">
      <c r="C3088" s="33"/>
    </row>
    <row r="3089" spans="3:3">
      <c r="C3089" s="33"/>
    </row>
    <row r="3090" spans="3:3">
      <c r="C3090" s="33"/>
    </row>
    <row r="3091" spans="3:3">
      <c r="C3091" s="33"/>
    </row>
    <row r="3092" spans="3:3">
      <c r="C3092" s="33"/>
    </row>
    <row r="3093" spans="3:3">
      <c r="C3093" s="33"/>
    </row>
    <row r="3094" spans="3:3">
      <c r="C3094" s="33"/>
    </row>
    <row r="3095" spans="3:3">
      <c r="C3095" s="33"/>
    </row>
    <row r="3096" spans="3:3">
      <c r="C3096" s="33"/>
    </row>
    <row r="3097" spans="3:3">
      <c r="C3097" s="33"/>
    </row>
    <row r="3098" spans="3:3">
      <c r="C3098" s="33"/>
    </row>
    <row r="3099" spans="3:3">
      <c r="C3099" s="33"/>
    </row>
    <row r="3100" spans="3:3">
      <c r="C3100" s="33"/>
    </row>
    <row r="3101" spans="3:3">
      <c r="C3101" s="33"/>
    </row>
    <row r="3102" spans="3:3">
      <c r="C3102" s="33"/>
    </row>
    <row r="3103" spans="3:3">
      <c r="C3103" s="33"/>
    </row>
    <row r="3104" spans="3:3">
      <c r="C3104" s="33"/>
    </row>
    <row r="3105" spans="3:3">
      <c r="C3105" s="33"/>
    </row>
    <row r="3106" spans="3:3">
      <c r="C3106" s="33"/>
    </row>
    <row r="3107" spans="3:3">
      <c r="C3107" s="33"/>
    </row>
    <row r="3108" spans="3:3">
      <c r="C3108" s="33"/>
    </row>
    <row r="3109" spans="3:3">
      <c r="C3109" s="33"/>
    </row>
    <row r="3110" spans="3:3">
      <c r="C3110" s="33"/>
    </row>
    <row r="3111" spans="3:3">
      <c r="C3111" s="33"/>
    </row>
    <row r="3112" spans="3:3">
      <c r="C3112" s="33"/>
    </row>
    <row r="3113" spans="3:3">
      <c r="C3113" s="33"/>
    </row>
    <row r="3114" spans="3:3">
      <c r="C3114" s="33"/>
    </row>
    <row r="3115" spans="3:3">
      <c r="C3115" s="33"/>
    </row>
    <row r="3116" spans="3:3">
      <c r="C3116" s="33"/>
    </row>
    <row r="3117" spans="3:3">
      <c r="C3117" s="33"/>
    </row>
    <row r="3118" spans="3:3">
      <c r="C3118" s="33"/>
    </row>
    <row r="3119" spans="3:3">
      <c r="C3119" s="33"/>
    </row>
    <row r="3120" spans="3:3">
      <c r="C3120" s="33"/>
    </row>
    <row r="3121" spans="3:3">
      <c r="C3121" s="33"/>
    </row>
    <row r="3122" spans="3:3">
      <c r="C3122" s="33"/>
    </row>
    <row r="3123" spans="3:3">
      <c r="C3123" s="33"/>
    </row>
    <row r="3124" spans="3:3">
      <c r="C3124" s="33"/>
    </row>
    <row r="3125" spans="3:3">
      <c r="C3125" s="33"/>
    </row>
    <row r="3126" spans="3:3">
      <c r="C3126" s="33"/>
    </row>
    <row r="3127" spans="3:3">
      <c r="C3127" s="33"/>
    </row>
    <row r="3128" spans="3:3">
      <c r="C3128" s="33"/>
    </row>
    <row r="3129" spans="3:3">
      <c r="C3129" s="33"/>
    </row>
    <row r="3130" spans="3:3">
      <c r="C3130" s="33"/>
    </row>
    <row r="3131" spans="3:3">
      <c r="C3131" s="33"/>
    </row>
    <row r="3132" spans="3:3">
      <c r="C3132" s="33"/>
    </row>
    <row r="3133" spans="3:3">
      <c r="C3133" s="33"/>
    </row>
    <row r="3134" spans="3:3">
      <c r="C3134" s="33"/>
    </row>
    <row r="3135" spans="3:3">
      <c r="C3135" s="33"/>
    </row>
    <row r="3136" spans="3:3">
      <c r="C3136" s="33"/>
    </row>
    <row r="3137" spans="3:3">
      <c r="C3137" s="33"/>
    </row>
    <row r="3138" spans="3:3">
      <c r="C3138" s="33"/>
    </row>
    <row r="3139" spans="3:3">
      <c r="C3139" s="33"/>
    </row>
    <row r="3140" spans="3:3">
      <c r="C3140" s="33"/>
    </row>
    <row r="3141" spans="3:3">
      <c r="C3141" s="33"/>
    </row>
    <row r="3142" spans="3:3">
      <c r="C3142" s="33"/>
    </row>
    <row r="3143" spans="3:3">
      <c r="C3143" s="33"/>
    </row>
    <row r="3144" spans="3:3">
      <c r="C3144" s="33"/>
    </row>
    <row r="3145" spans="3:3">
      <c r="C3145" s="33"/>
    </row>
    <row r="3146" spans="3:3">
      <c r="C3146" s="33"/>
    </row>
    <row r="3147" spans="3:3">
      <c r="C3147" s="33"/>
    </row>
    <row r="3148" spans="3:3">
      <c r="C3148" s="33"/>
    </row>
    <row r="3149" spans="3:3">
      <c r="C3149" s="33"/>
    </row>
    <row r="3150" spans="3:3">
      <c r="C3150" s="33"/>
    </row>
    <row r="3151" spans="3:3">
      <c r="C3151" s="33"/>
    </row>
    <row r="3152" spans="3:3">
      <c r="C3152" s="33"/>
    </row>
    <row r="3153" spans="3:3">
      <c r="C3153" s="33"/>
    </row>
    <row r="3154" spans="3:3">
      <c r="C3154" s="33"/>
    </row>
    <row r="3155" spans="3:3">
      <c r="C3155" s="33"/>
    </row>
    <row r="3156" spans="3:3">
      <c r="C3156" s="33"/>
    </row>
    <row r="3157" spans="3:3">
      <c r="C3157" s="33"/>
    </row>
    <row r="3158" spans="3:3">
      <c r="C3158" s="33"/>
    </row>
    <row r="3159" spans="3:3">
      <c r="C3159" s="33"/>
    </row>
    <row r="3160" spans="3:3">
      <c r="C3160" s="33"/>
    </row>
    <row r="3161" spans="3:3">
      <c r="C3161" s="33"/>
    </row>
    <row r="3162" spans="3:3">
      <c r="C3162" s="33"/>
    </row>
    <row r="3163" spans="3:3">
      <c r="C3163" s="33"/>
    </row>
    <row r="3164" spans="3:3">
      <c r="C3164" s="33"/>
    </row>
    <row r="3165" spans="3:3">
      <c r="C3165" s="33"/>
    </row>
    <row r="3166" spans="3:3">
      <c r="C3166" s="33"/>
    </row>
    <row r="3167" spans="3:3">
      <c r="C3167" s="33"/>
    </row>
    <row r="3168" spans="3:3">
      <c r="C3168" s="33"/>
    </row>
    <row r="3169" spans="3:3">
      <c r="C3169" s="33"/>
    </row>
    <row r="3170" spans="3:3">
      <c r="C3170" s="33"/>
    </row>
    <row r="3171" spans="3:3">
      <c r="C3171" s="33"/>
    </row>
    <row r="3172" spans="3:3">
      <c r="C3172" s="33"/>
    </row>
    <row r="3173" spans="3:3">
      <c r="C3173" s="33"/>
    </row>
    <row r="3174" spans="3:3">
      <c r="C3174" s="33"/>
    </row>
    <row r="3175" spans="3:3">
      <c r="C3175" s="33"/>
    </row>
    <row r="3176" spans="3:3">
      <c r="C3176" s="33"/>
    </row>
    <row r="3177" spans="3:3">
      <c r="C3177" s="33"/>
    </row>
    <row r="3178" spans="3:3">
      <c r="C3178" s="33"/>
    </row>
    <row r="3179" spans="3:3">
      <c r="C3179" s="33"/>
    </row>
    <row r="3180" spans="3:3">
      <c r="C3180" s="33"/>
    </row>
    <row r="3181" spans="3:3">
      <c r="C3181" s="33"/>
    </row>
    <row r="3182" spans="3:3">
      <c r="C3182" s="33"/>
    </row>
    <row r="3183" spans="3:3">
      <c r="C3183" s="33"/>
    </row>
    <row r="3184" spans="3:3">
      <c r="C3184" s="33"/>
    </row>
    <row r="3185" spans="3:3">
      <c r="C3185" s="33"/>
    </row>
    <row r="3186" spans="3:3">
      <c r="C3186" s="33"/>
    </row>
    <row r="3187" spans="3:3">
      <c r="C3187" s="33"/>
    </row>
    <row r="3188" spans="3:3">
      <c r="C3188" s="33"/>
    </row>
    <row r="3189" spans="3:3">
      <c r="C3189" s="33"/>
    </row>
    <row r="3190" spans="3:3">
      <c r="C3190" s="33"/>
    </row>
    <row r="3191" spans="3:3">
      <c r="C3191" s="33"/>
    </row>
    <row r="3192" spans="3:3">
      <c r="C3192" s="33"/>
    </row>
    <row r="3193" spans="3:3">
      <c r="C3193" s="33"/>
    </row>
    <row r="3194" spans="3:3">
      <c r="C3194" s="33"/>
    </row>
    <row r="3195" spans="3:3">
      <c r="C3195" s="33"/>
    </row>
    <row r="3196" spans="3:3">
      <c r="C3196" s="33"/>
    </row>
    <row r="3197" spans="3:3">
      <c r="C3197" s="33"/>
    </row>
    <row r="3198" spans="3:3">
      <c r="C3198" s="33"/>
    </row>
    <row r="3199" spans="3:3">
      <c r="C3199" s="33"/>
    </row>
    <row r="3200" spans="3:3">
      <c r="C3200" s="33"/>
    </row>
    <row r="3201" spans="3:3">
      <c r="C3201" s="33"/>
    </row>
    <row r="3202" spans="3:3">
      <c r="C3202" s="33"/>
    </row>
    <row r="3203" spans="3:3">
      <c r="C3203" s="33"/>
    </row>
    <row r="3204" spans="3:3">
      <c r="C3204" s="33"/>
    </row>
    <row r="3205" spans="3:3">
      <c r="C3205" s="33"/>
    </row>
    <row r="3206" spans="3:3">
      <c r="C3206" s="33"/>
    </row>
    <row r="3207" spans="3:3">
      <c r="C3207" s="33"/>
    </row>
    <row r="3208" spans="3:3">
      <c r="C3208" s="33"/>
    </row>
    <row r="3209" spans="3:3">
      <c r="C3209" s="33"/>
    </row>
    <row r="3210" spans="3:3">
      <c r="C3210" s="33"/>
    </row>
    <row r="3211" spans="3:3">
      <c r="C3211" s="33"/>
    </row>
    <row r="3212" spans="3:3">
      <c r="C3212" s="33"/>
    </row>
    <row r="3213" spans="3:3">
      <c r="C3213" s="33"/>
    </row>
    <row r="3214" spans="3:3">
      <c r="C3214" s="33"/>
    </row>
    <row r="3215" spans="3:3">
      <c r="C3215" s="33"/>
    </row>
    <row r="3216" spans="3:3">
      <c r="C3216" s="33"/>
    </row>
    <row r="3217" spans="3:3">
      <c r="C3217" s="33"/>
    </row>
    <row r="3218" spans="3:3">
      <c r="C3218" s="33"/>
    </row>
    <row r="3219" spans="3:3">
      <c r="C3219" s="33"/>
    </row>
    <row r="3220" spans="3:3">
      <c r="C3220" s="33"/>
    </row>
    <row r="3221" spans="3:3">
      <c r="C3221" s="33"/>
    </row>
    <row r="3222" spans="3:3">
      <c r="C3222" s="33"/>
    </row>
    <row r="3223" spans="3:3">
      <c r="C3223" s="33"/>
    </row>
    <row r="3224" spans="3:3">
      <c r="C3224" s="33"/>
    </row>
    <row r="3225" spans="3:3">
      <c r="C3225" s="33"/>
    </row>
    <row r="3226" spans="3:3">
      <c r="C3226" s="33"/>
    </row>
    <row r="3227" spans="3:3">
      <c r="C3227" s="33"/>
    </row>
    <row r="3228" spans="3:3">
      <c r="C3228" s="33"/>
    </row>
    <row r="3229" spans="3:3">
      <c r="C3229" s="33"/>
    </row>
    <row r="3230" spans="3:3">
      <c r="C3230" s="33"/>
    </row>
    <row r="3231" spans="3:3">
      <c r="C3231" s="33"/>
    </row>
    <row r="3232" spans="3:3">
      <c r="C3232" s="33"/>
    </row>
    <row r="3233" spans="3:3">
      <c r="C3233" s="33"/>
    </row>
    <row r="3234" spans="3:3">
      <c r="C3234" s="33"/>
    </row>
    <row r="3235" spans="3:3">
      <c r="C3235" s="33"/>
    </row>
    <row r="3236" spans="3:3">
      <c r="C3236" s="33"/>
    </row>
    <row r="3237" spans="3:3">
      <c r="C3237" s="33"/>
    </row>
    <row r="3238" spans="3:3">
      <c r="C3238" s="33"/>
    </row>
    <row r="3239" spans="3:3">
      <c r="C3239" s="33"/>
    </row>
    <row r="3240" spans="3:3">
      <c r="C3240" s="33"/>
    </row>
    <row r="3241" spans="3:3">
      <c r="C3241" s="33"/>
    </row>
    <row r="3242" spans="3:3">
      <c r="C3242" s="33"/>
    </row>
    <row r="3243" spans="3:3">
      <c r="C3243" s="33"/>
    </row>
    <row r="3244" spans="3:3">
      <c r="C3244" s="33"/>
    </row>
    <row r="3245" spans="3:3">
      <c r="C3245" s="33"/>
    </row>
    <row r="3246" spans="3:3">
      <c r="C3246" s="33"/>
    </row>
    <row r="3247" spans="3:3">
      <c r="C3247" s="33"/>
    </row>
    <row r="3248" spans="3:3">
      <c r="C3248" s="33"/>
    </row>
    <row r="3249" spans="3:3">
      <c r="C3249" s="33"/>
    </row>
    <row r="3250" spans="3:3">
      <c r="C3250" s="33"/>
    </row>
    <row r="3251" spans="3:3">
      <c r="C3251" s="33"/>
    </row>
    <row r="3252" spans="3:3">
      <c r="C3252" s="33"/>
    </row>
    <row r="3253" spans="3:3">
      <c r="C3253" s="33"/>
    </row>
    <row r="3254" spans="3:3">
      <c r="C3254" s="33"/>
    </row>
    <row r="3255" spans="3:3">
      <c r="C3255" s="33"/>
    </row>
    <row r="3256" spans="3:3">
      <c r="C3256" s="33"/>
    </row>
    <row r="3257" spans="3:3">
      <c r="C3257" s="33"/>
    </row>
    <row r="3258" spans="3:3">
      <c r="C3258" s="33"/>
    </row>
    <row r="3259" spans="3:3">
      <c r="C3259" s="33"/>
    </row>
    <row r="3260" spans="3:3">
      <c r="C3260" s="33"/>
    </row>
    <row r="3261" spans="3:3">
      <c r="C3261" s="33"/>
    </row>
    <row r="3262" spans="3:3">
      <c r="C3262" s="33"/>
    </row>
    <row r="3263" spans="3:3">
      <c r="C3263" s="33"/>
    </row>
    <row r="3264" spans="3:3">
      <c r="C3264" s="33"/>
    </row>
    <row r="3265" spans="3:3">
      <c r="C3265" s="33"/>
    </row>
    <row r="3266" spans="3:3">
      <c r="C3266" s="33"/>
    </row>
    <row r="3267" spans="3:3">
      <c r="C3267" s="33"/>
    </row>
    <row r="3268" spans="3:3">
      <c r="C3268" s="33"/>
    </row>
    <row r="3269" spans="3:3">
      <c r="C3269" s="33"/>
    </row>
    <row r="3270" spans="3:3">
      <c r="C3270" s="33"/>
    </row>
    <row r="3271" spans="3:3">
      <c r="C3271" s="33"/>
    </row>
    <row r="3272" spans="3:3">
      <c r="C3272" s="33"/>
    </row>
    <row r="3273" spans="3:3">
      <c r="C3273" s="33"/>
    </row>
    <row r="3274" spans="3:3">
      <c r="C3274" s="33"/>
    </row>
    <row r="3275" spans="3:3">
      <c r="C3275" s="33"/>
    </row>
    <row r="3276" spans="3:3">
      <c r="C3276" s="33"/>
    </row>
    <row r="3277" spans="3:3">
      <c r="C3277" s="33"/>
    </row>
    <row r="3278" spans="3:3">
      <c r="C3278" s="33"/>
    </row>
    <row r="3279" spans="3:3">
      <c r="C3279" s="33"/>
    </row>
    <row r="3280" spans="3:3">
      <c r="C3280" s="33"/>
    </row>
    <row r="3281" spans="3:3">
      <c r="C3281" s="33"/>
    </row>
    <row r="3282" spans="3:3">
      <c r="C3282" s="33"/>
    </row>
    <row r="3283" spans="3:3">
      <c r="C3283" s="33"/>
    </row>
    <row r="3284" spans="3:3">
      <c r="C3284" s="33"/>
    </row>
    <row r="3285" spans="3:3">
      <c r="C3285" s="33"/>
    </row>
    <row r="3286" spans="3:3">
      <c r="C3286" s="33"/>
    </row>
    <row r="3287" spans="3:3">
      <c r="C3287" s="33"/>
    </row>
    <row r="3288" spans="3:3">
      <c r="C3288" s="33"/>
    </row>
    <row r="3289" spans="3:3">
      <c r="C3289" s="33"/>
    </row>
    <row r="3290" spans="3:3">
      <c r="C3290" s="33"/>
    </row>
    <row r="3291" spans="3:3">
      <c r="C3291" s="33"/>
    </row>
    <row r="3292" spans="3:3">
      <c r="C3292" s="33"/>
    </row>
    <row r="3293" spans="3:3">
      <c r="C3293" s="33"/>
    </row>
    <row r="3294" spans="3:3">
      <c r="C3294" s="33"/>
    </row>
    <row r="3295" spans="3:3">
      <c r="C3295" s="33"/>
    </row>
    <row r="3296" spans="3:3">
      <c r="C3296" s="33"/>
    </row>
    <row r="3297" spans="3:3">
      <c r="C3297" s="33"/>
    </row>
    <row r="3298" spans="3:3">
      <c r="C3298" s="33"/>
    </row>
    <row r="3299" spans="3:3">
      <c r="C3299" s="33"/>
    </row>
    <row r="3300" spans="3:3">
      <c r="C3300" s="33"/>
    </row>
    <row r="3301" spans="3:3">
      <c r="C3301" s="33"/>
    </row>
    <row r="3302" spans="3:3">
      <c r="C3302" s="33"/>
    </row>
    <row r="3303" spans="3:3">
      <c r="C3303" s="33"/>
    </row>
    <row r="3304" spans="3:3">
      <c r="C3304" s="33"/>
    </row>
    <row r="3305" spans="3:3">
      <c r="C3305" s="33"/>
    </row>
    <row r="3306" spans="3:3">
      <c r="C3306" s="33"/>
    </row>
    <row r="3307" spans="3:3">
      <c r="C3307" s="33"/>
    </row>
    <row r="3308" spans="3:3">
      <c r="C3308" s="33"/>
    </row>
    <row r="3309" spans="3:3">
      <c r="C3309" s="33"/>
    </row>
    <row r="3310" spans="3:3">
      <c r="C3310" s="33"/>
    </row>
    <row r="3311" spans="3:3">
      <c r="C3311" s="33"/>
    </row>
    <row r="3312" spans="3:3">
      <c r="C3312" s="33"/>
    </row>
    <row r="3313" spans="3:3">
      <c r="C3313" s="33"/>
    </row>
    <row r="3314" spans="3:3">
      <c r="C3314" s="33"/>
    </row>
    <row r="3315" spans="3:3">
      <c r="C3315" s="33"/>
    </row>
    <row r="3316" spans="3:3">
      <c r="C3316" s="33"/>
    </row>
    <row r="3317" spans="3:3">
      <c r="C3317" s="33"/>
    </row>
    <row r="3318" spans="3:3">
      <c r="C3318" s="33"/>
    </row>
    <row r="3319" spans="3:3">
      <c r="C3319" s="33"/>
    </row>
    <row r="3320" spans="3:3">
      <c r="C3320" s="33"/>
    </row>
    <row r="3321" spans="3:3">
      <c r="C3321" s="33"/>
    </row>
    <row r="3322" spans="3:3">
      <c r="C3322" s="33"/>
    </row>
    <row r="3323" spans="3:3">
      <c r="C3323" s="33"/>
    </row>
    <row r="3324" spans="3:3">
      <c r="C3324" s="33"/>
    </row>
    <row r="3325" spans="3:3">
      <c r="C3325" s="33"/>
    </row>
    <row r="3326" spans="3:3">
      <c r="C3326" s="33"/>
    </row>
    <row r="3327" spans="3:3">
      <c r="C3327" s="33"/>
    </row>
    <row r="3328" spans="3:3">
      <c r="C3328" s="33"/>
    </row>
    <row r="3329" spans="3:3">
      <c r="C3329" s="33"/>
    </row>
    <row r="3330" spans="3:3">
      <c r="C3330" s="33"/>
    </row>
    <row r="3331" spans="3:3">
      <c r="C3331" s="33"/>
    </row>
    <row r="3332" spans="3:3">
      <c r="C3332" s="33"/>
    </row>
    <row r="3333" spans="3:3">
      <c r="C3333" s="33"/>
    </row>
    <row r="3334" spans="3:3">
      <c r="C3334" s="33"/>
    </row>
    <row r="3335" spans="3:3">
      <c r="C3335" s="33"/>
    </row>
    <row r="3336" spans="3:3">
      <c r="C3336" s="33"/>
    </row>
    <row r="3337" spans="3:3">
      <c r="C3337" s="33"/>
    </row>
    <row r="3338" spans="3:3">
      <c r="C3338" s="33"/>
    </row>
    <row r="3339" spans="3:3">
      <c r="C3339" s="33"/>
    </row>
    <row r="3340" spans="3:3">
      <c r="C3340" s="33"/>
    </row>
    <row r="3341" spans="3:3">
      <c r="C3341" s="33"/>
    </row>
    <row r="3342" spans="3:3">
      <c r="C3342" s="33"/>
    </row>
    <row r="3343" spans="3:3">
      <c r="C3343" s="33"/>
    </row>
    <row r="3344" spans="3:3">
      <c r="C3344" s="33"/>
    </row>
    <row r="3345" spans="3:3">
      <c r="C3345" s="33"/>
    </row>
    <row r="3346" spans="3:3">
      <c r="C3346" s="33"/>
    </row>
    <row r="3347" spans="3:3">
      <c r="C3347" s="33"/>
    </row>
    <row r="3348" spans="3:3">
      <c r="C3348" s="33"/>
    </row>
    <row r="3349" spans="3:3">
      <c r="C3349" s="33"/>
    </row>
    <row r="3350" spans="3:3">
      <c r="C3350" s="33"/>
    </row>
    <row r="3351" spans="3:3">
      <c r="C3351" s="33"/>
    </row>
    <row r="3352" spans="3:3">
      <c r="C3352" s="33"/>
    </row>
    <row r="3353" spans="3:3">
      <c r="C3353" s="33"/>
    </row>
    <row r="3354" spans="3:3">
      <c r="C3354" s="33"/>
    </row>
    <row r="3355" spans="3:3">
      <c r="C3355" s="33"/>
    </row>
    <row r="3356" spans="3:3">
      <c r="C3356" s="33"/>
    </row>
    <row r="3357" spans="3:3">
      <c r="C3357" s="33"/>
    </row>
    <row r="3358" spans="3:3">
      <c r="C3358" s="33"/>
    </row>
    <row r="3359" spans="3:3">
      <c r="C3359" s="33"/>
    </row>
    <row r="3360" spans="3:3">
      <c r="C3360" s="33"/>
    </row>
    <row r="3361" spans="3:3">
      <c r="C3361" s="33"/>
    </row>
    <row r="3362" spans="3:3">
      <c r="C3362" s="33"/>
    </row>
    <row r="3363" spans="3:3">
      <c r="C3363" s="33"/>
    </row>
    <row r="3364" spans="3:3">
      <c r="C3364" s="33"/>
    </row>
    <row r="3365" spans="3:3">
      <c r="C3365" s="33"/>
    </row>
    <row r="3366" spans="3:3">
      <c r="C3366" s="33"/>
    </row>
    <row r="3367" spans="3:3">
      <c r="C3367" s="33"/>
    </row>
    <row r="3368" spans="3:3">
      <c r="C3368" s="33"/>
    </row>
    <row r="3369" spans="3:3">
      <c r="C3369" s="33"/>
    </row>
    <row r="3370" spans="3:3">
      <c r="C3370" s="33"/>
    </row>
    <row r="3371" spans="3:3">
      <c r="C3371" s="33"/>
    </row>
    <row r="3372" spans="3:3">
      <c r="C3372" s="33"/>
    </row>
    <row r="3373" spans="3:3">
      <c r="C3373" s="33"/>
    </row>
    <row r="3374" spans="3:3">
      <c r="C3374" s="33"/>
    </row>
    <row r="3375" spans="3:3">
      <c r="C3375" s="33"/>
    </row>
    <row r="3376" spans="3:3">
      <c r="C3376" s="33"/>
    </row>
    <row r="3377" spans="3:3">
      <c r="C3377" s="33"/>
    </row>
    <row r="3378" spans="3:3">
      <c r="C3378" s="33"/>
    </row>
    <row r="3379" spans="3:3">
      <c r="C3379" s="33"/>
    </row>
    <row r="3380" spans="3:3">
      <c r="C3380" s="33"/>
    </row>
    <row r="3381" spans="3:3">
      <c r="C3381" s="33"/>
    </row>
    <row r="3382" spans="3:3">
      <c r="C3382" s="33"/>
    </row>
    <row r="3383" spans="3:3">
      <c r="C3383" s="33"/>
    </row>
    <row r="3384" spans="3:3">
      <c r="C3384" s="33"/>
    </row>
    <row r="3385" spans="3:3">
      <c r="C3385" s="33"/>
    </row>
    <row r="3386" spans="3:3">
      <c r="C3386" s="33"/>
    </row>
    <row r="3387" spans="3:3">
      <c r="C3387" s="33"/>
    </row>
    <row r="3388" spans="3:3">
      <c r="C3388" s="33"/>
    </row>
    <row r="3389" spans="3:3">
      <c r="C3389" s="33"/>
    </row>
    <row r="3390" spans="3:3">
      <c r="C3390" s="33"/>
    </row>
    <row r="3391" spans="3:3">
      <c r="C3391" s="33"/>
    </row>
    <row r="3392" spans="3:3">
      <c r="C3392" s="33"/>
    </row>
    <row r="3393" spans="3:3">
      <c r="C3393" s="33"/>
    </row>
    <row r="3394" spans="3:3">
      <c r="C3394" s="33"/>
    </row>
    <row r="3395" spans="3:3">
      <c r="C3395" s="33"/>
    </row>
    <row r="3396" spans="3:3">
      <c r="C3396" s="33"/>
    </row>
    <row r="3397" spans="3:3">
      <c r="C3397" s="33"/>
    </row>
    <row r="3398" spans="3:3">
      <c r="C3398" s="33"/>
    </row>
    <row r="3399" spans="3:3">
      <c r="C3399" s="33"/>
    </row>
    <row r="3400" spans="3:3">
      <c r="C3400" s="33"/>
    </row>
    <row r="3401" spans="3:3">
      <c r="C3401" s="33"/>
    </row>
    <row r="3402" spans="3:3">
      <c r="C3402" s="33"/>
    </row>
    <row r="3403" spans="3:3">
      <c r="C3403" s="33"/>
    </row>
    <row r="3404" spans="3:3">
      <c r="C3404" s="33"/>
    </row>
    <row r="3405" spans="3:3">
      <c r="C3405" s="33"/>
    </row>
    <row r="3406" spans="3:3">
      <c r="C3406" s="33"/>
    </row>
    <row r="3407" spans="3:3">
      <c r="C3407" s="33"/>
    </row>
    <row r="3408" spans="3:3">
      <c r="C3408" s="33"/>
    </row>
    <row r="3409" spans="3:3">
      <c r="C3409" s="33"/>
    </row>
    <row r="3410" spans="3:3">
      <c r="C3410" s="33"/>
    </row>
    <row r="3411" spans="3:3">
      <c r="C3411" s="33"/>
    </row>
    <row r="3412" spans="3:3">
      <c r="C3412" s="33"/>
    </row>
    <row r="3413" spans="3:3">
      <c r="C3413" s="33"/>
    </row>
    <row r="3414" spans="3:3">
      <c r="C3414" s="33"/>
    </row>
    <row r="3415" spans="3:3">
      <c r="C3415" s="33"/>
    </row>
    <row r="3416" spans="3:3">
      <c r="C3416" s="33"/>
    </row>
    <row r="3417" spans="3:3">
      <c r="C3417" s="33"/>
    </row>
    <row r="3418" spans="3:3">
      <c r="C3418" s="33"/>
    </row>
    <row r="3419" spans="3:3">
      <c r="C3419" s="33"/>
    </row>
    <row r="3420" spans="3:3">
      <c r="C3420" s="33"/>
    </row>
    <row r="3421" spans="3:3">
      <c r="C3421" s="33"/>
    </row>
    <row r="3422" spans="3:3">
      <c r="C3422" s="33"/>
    </row>
    <row r="3423" spans="3:3">
      <c r="C3423" s="33"/>
    </row>
    <row r="3424" spans="3:3">
      <c r="C3424" s="33"/>
    </row>
    <row r="3425" spans="3:3">
      <c r="C3425" s="33"/>
    </row>
    <row r="3426" spans="3:3">
      <c r="C3426" s="33"/>
    </row>
    <row r="3427" spans="3:3">
      <c r="C3427" s="33"/>
    </row>
    <row r="3428" spans="3:3">
      <c r="C3428" s="33"/>
    </row>
    <row r="3429" spans="3:3">
      <c r="C3429" s="33"/>
    </row>
    <row r="3430" spans="3:3">
      <c r="C3430" s="33"/>
    </row>
    <row r="3431" spans="3:3">
      <c r="C3431" s="33"/>
    </row>
    <row r="3432" spans="3:3">
      <c r="C3432" s="33"/>
    </row>
    <row r="3433" spans="3:3">
      <c r="C3433" s="33"/>
    </row>
    <row r="3434" spans="3:3">
      <c r="C3434" s="33"/>
    </row>
    <row r="3435" spans="3:3">
      <c r="C3435" s="33"/>
    </row>
    <row r="3436" spans="3:3">
      <c r="C3436" s="33"/>
    </row>
    <row r="3437" spans="3:3">
      <c r="C3437" s="33"/>
    </row>
    <row r="3438" spans="3:3">
      <c r="C3438" s="33"/>
    </row>
    <row r="3439" spans="3:3">
      <c r="C3439" s="33"/>
    </row>
    <row r="3440" spans="3:3">
      <c r="C3440" s="33"/>
    </row>
    <row r="3441" spans="3:3">
      <c r="C3441" s="33"/>
    </row>
    <row r="3442" spans="3:3">
      <c r="C3442" s="33"/>
    </row>
    <row r="3443" spans="3:3">
      <c r="C3443" s="33"/>
    </row>
    <row r="3444" spans="3:3">
      <c r="C3444" s="33"/>
    </row>
    <row r="3445" spans="3:3">
      <c r="C3445" s="33"/>
    </row>
    <row r="3446" spans="3:3">
      <c r="C3446" s="33"/>
    </row>
    <row r="3447" spans="3:3">
      <c r="C3447" s="33"/>
    </row>
    <row r="3448" spans="3:3">
      <c r="C3448" s="33"/>
    </row>
    <row r="3449" spans="3:3">
      <c r="C3449" s="33"/>
    </row>
    <row r="3450" spans="3:3">
      <c r="C3450" s="33"/>
    </row>
    <row r="3451" spans="3:3">
      <c r="C3451" s="33"/>
    </row>
    <row r="3452" spans="3:3">
      <c r="C3452" s="33"/>
    </row>
    <row r="3453" spans="3:3">
      <c r="C3453" s="33"/>
    </row>
    <row r="3454" spans="3:3">
      <c r="C3454" s="33"/>
    </row>
    <row r="3455" spans="3:3">
      <c r="C3455" s="33"/>
    </row>
    <row r="3456" spans="3:3">
      <c r="C3456" s="33"/>
    </row>
    <row r="3457" spans="3:3">
      <c r="C3457" s="33"/>
    </row>
    <row r="3458" spans="3:3">
      <c r="C3458" s="33"/>
    </row>
    <row r="3459" spans="3:3">
      <c r="C3459" s="33"/>
    </row>
    <row r="3460" spans="3:3">
      <c r="C3460" s="33"/>
    </row>
    <row r="3461" spans="3:3">
      <c r="C3461" s="33"/>
    </row>
    <row r="3462" spans="3:3">
      <c r="C3462" s="33"/>
    </row>
    <row r="3463" spans="3:3">
      <c r="C3463" s="33"/>
    </row>
    <row r="3464" spans="3:3">
      <c r="C3464" s="33"/>
    </row>
    <row r="3465" spans="3:3">
      <c r="C3465" s="33"/>
    </row>
    <row r="3466" spans="3:3">
      <c r="C3466" s="33"/>
    </row>
    <row r="3467" spans="3:3">
      <c r="C3467" s="33"/>
    </row>
    <row r="3468" spans="3:3">
      <c r="C3468" s="33"/>
    </row>
    <row r="3469" spans="3:3">
      <c r="C3469" s="33"/>
    </row>
    <row r="3470" spans="3:3">
      <c r="C3470" s="33"/>
    </row>
    <row r="3471" spans="3:3">
      <c r="C3471" s="33"/>
    </row>
    <row r="3472" spans="3:3">
      <c r="C3472" s="33"/>
    </row>
    <row r="3473" spans="3:3">
      <c r="C3473" s="33"/>
    </row>
    <row r="3474" spans="3:3">
      <c r="C3474" s="33"/>
    </row>
    <row r="3475" spans="3:3">
      <c r="C3475" s="33"/>
    </row>
    <row r="3476" spans="3:3">
      <c r="C3476" s="33"/>
    </row>
    <row r="3477" spans="3:3">
      <c r="C3477" s="33"/>
    </row>
    <row r="3478" spans="3:3">
      <c r="C3478" s="33"/>
    </row>
    <row r="3479" spans="3:3">
      <c r="C3479" s="33"/>
    </row>
    <row r="3480" spans="3:3">
      <c r="C3480" s="33"/>
    </row>
    <row r="3481" spans="3:3">
      <c r="C3481" s="33"/>
    </row>
    <row r="3482" spans="3:3">
      <c r="C3482" s="33"/>
    </row>
    <row r="3483" spans="3:3">
      <c r="C3483" s="33"/>
    </row>
    <row r="3484" spans="3:3">
      <c r="C3484" s="33"/>
    </row>
    <row r="3485" spans="3:3">
      <c r="C3485" s="33"/>
    </row>
    <row r="3486" spans="3:3">
      <c r="C3486" s="33"/>
    </row>
    <row r="3487" spans="3:3">
      <c r="C3487" s="33"/>
    </row>
    <row r="3488" spans="3:3">
      <c r="C3488" s="33"/>
    </row>
    <row r="3489" spans="3:3">
      <c r="C3489" s="33"/>
    </row>
    <row r="3490" spans="3:3">
      <c r="C3490" s="33"/>
    </row>
    <row r="3491" spans="3:3">
      <c r="C3491" s="33"/>
    </row>
    <row r="3492" spans="3:3">
      <c r="C3492" s="33"/>
    </row>
    <row r="3493" spans="3:3">
      <c r="C3493" s="33"/>
    </row>
    <row r="3494" spans="3:3">
      <c r="C3494" s="33"/>
    </row>
    <row r="3495" spans="3:3">
      <c r="C3495" s="33"/>
    </row>
    <row r="3496" spans="3:3">
      <c r="C3496" s="33"/>
    </row>
    <row r="3497" spans="3:3">
      <c r="C3497" s="33"/>
    </row>
    <row r="3498" spans="3:3">
      <c r="C3498" s="33"/>
    </row>
    <row r="3499" spans="3:3">
      <c r="C3499" s="33"/>
    </row>
    <row r="3500" spans="3:3">
      <c r="C3500" s="33"/>
    </row>
    <row r="3501" spans="3:3">
      <c r="C3501" s="33"/>
    </row>
    <row r="3502" spans="3:3">
      <c r="C3502" s="33"/>
    </row>
    <row r="3503" spans="3:3">
      <c r="C3503" s="33"/>
    </row>
    <row r="3504" spans="3:3">
      <c r="C3504" s="33"/>
    </row>
    <row r="3505" spans="3:3">
      <c r="C3505" s="33"/>
    </row>
    <row r="3506" spans="3:3">
      <c r="C3506" s="33"/>
    </row>
    <row r="3507" spans="3:3">
      <c r="C3507" s="33"/>
    </row>
    <row r="3508" spans="3:3">
      <c r="C3508" s="33"/>
    </row>
    <row r="3509" spans="3:3">
      <c r="C3509" s="33"/>
    </row>
    <row r="3510" spans="3:3">
      <c r="C3510" s="33"/>
    </row>
    <row r="3511" spans="3:3">
      <c r="C3511" s="33"/>
    </row>
    <row r="3512" spans="3:3">
      <c r="C3512" s="33"/>
    </row>
    <row r="3513" spans="3:3">
      <c r="C3513" s="33"/>
    </row>
    <row r="3514" spans="3:3">
      <c r="C3514" s="33"/>
    </row>
    <row r="3515" spans="3:3">
      <c r="C3515" s="33"/>
    </row>
    <row r="3516" spans="3:3">
      <c r="C3516" s="33"/>
    </row>
    <row r="3517" spans="3:3">
      <c r="C3517" s="33"/>
    </row>
    <row r="3518" spans="3:3">
      <c r="C3518" s="33"/>
    </row>
    <row r="3519" spans="3:3">
      <c r="C3519" s="33"/>
    </row>
    <row r="3520" spans="3:3">
      <c r="C3520" s="33"/>
    </row>
    <row r="3521" spans="3:3">
      <c r="C3521" s="33"/>
    </row>
    <row r="3522" spans="3:3">
      <c r="C3522" s="33"/>
    </row>
    <row r="3523" spans="3:3">
      <c r="C3523" s="33"/>
    </row>
    <row r="3524" spans="3:3">
      <c r="C3524" s="33"/>
    </row>
    <row r="3525" spans="3:3">
      <c r="C3525" s="33"/>
    </row>
    <row r="3526" spans="3:3">
      <c r="C3526" s="33"/>
    </row>
    <row r="3527" spans="3:3">
      <c r="C3527" s="33"/>
    </row>
    <row r="3528" spans="3:3">
      <c r="C3528" s="33"/>
    </row>
    <row r="3529" spans="3:3">
      <c r="C3529" s="33"/>
    </row>
    <row r="3530" spans="3:3">
      <c r="C3530" s="33"/>
    </row>
    <row r="3531" spans="3:3">
      <c r="C3531" s="33"/>
    </row>
    <row r="3532" spans="3:3">
      <c r="C3532" s="33"/>
    </row>
    <row r="3533" spans="3:3">
      <c r="C3533" s="33"/>
    </row>
    <row r="3534" spans="3:3">
      <c r="C3534" s="33"/>
    </row>
    <row r="3535" spans="3:3">
      <c r="C3535" s="33"/>
    </row>
    <row r="3536" spans="3:3">
      <c r="C3536" s="33"/>
    </row>
    <row r="3537" spans="3:3">
      <c r="C3537" s="33"/>
    </row>
    <row r="3538" spans="3:3">
      <c r="C3538" s="33"/>
    </row>
    <row r="3539" spans="3:3">
      <c r="C3539" s="33"/>
    </row>
    <row r="3540" spans="3:3">
      <c r="C3540" s="33"/>
    </row>
    <row r="3541" spans="3:3">
      <c r="C3541" s="33"/>
    </row>
    <row r="3542" spans="3:3">
      <c r="C3542" s="33"/>
    </row>
    <row r="3543" spans="3:3">
      <c r="C3543" s="33"/>
    </row>
    <row r="3544" spans="3:3">
      <c r="C3544" s="33"/>
    </row>
    <row r="3545" spans="3:3">
      <c r="C3545" s="33"/>
    </row>
    <row r="3546" spans="3:3">
      <c r="C3546" s="33"/>
    </row>
    <row r="3547" spans="3:3">
      <c r="C3547" s="33"/>
    </row>
    <row r="3548" spans="3:3">
      <c r="C3548" s="33"/>
    </row>
    <row r="3549" spans="3:3">
      <c r="C3549" s="33"/>
    </row>
    <row r="3550" spans="3:3">
      <c r="C3550" s="33"/>
    </row>
    <row r="3551" spans="3:3">
      <c r="C3551" s="33"/>
    </row>
    <row r="3552" spans="3:3">
      <c r="C3552" s="33"/>
    </row>
    <row r="3553" spans="3:3">
      <c r="C3553" s="33"/>
    </row>
    <row r="3554" spans="3:3">
      <c r="C3554" s="33"/>
    </row>
    <row r="3555" spans="3:3">
      <c r="C3555" s="33"/>
    </row>
    <row r="3556" spans="3:3">
      <c r="C3556" s="33"/>
    </row>
    <row r="3557" spans="3:3">
      <c r="C3557" s="33"/>
    </row>
    <row r="3558" spans="3:3">
      <c r="C3558" s="33"/>
    </row>
    <row r="3559" spans="3:3">
      <c r="C3559" s="33"/>
    </row>
    <row r="3560" spans="3:3">
      <c r="C3560" s="33"/>
    </row>
    <row r="3561" spans="3:3">
      <c r="C3561" s="33"/>
    </row>
    <row r="3562" spans="3:3">
      <c r="C3562" s="33"/>
    </row>
    <row r="3563" spans="3:3">
      <c r="C3563" s="33"/>
    </row>
    <row r="3564" spans="3:3">
      <c r="C3564" s="33"/>
    </row>
    <row r="3565" spans="3:3">
      <c r="C3565" s="33"/>
    </row>
    <row r="3566" spans="3:3">
      <c r="C3566" s="33"/>
    </row>
    <row r="3567" spans="3:3">
      <c r="C3567" s="33"/>
    </row>
    <row r="3568" spans="3:3">
      <c r="C3568" s="33"/>
    </row>
    <row r="3569" spans="3:3">
      <c r="C3569" s="33"/>
    </row>
    <row r="3570" spans="3:3">
      <c r="C3570" s="33"/>
    </row>
    <row r="3571" spans="3:3">
      <c r="C3571" s="33"/>
    </row>
    <row r="3572" spans="3:3">
      <c r="C3572" s="33"/>
    </row>
    <row r="3573" spans="3:3">
      <c r="C3573" s="33"/>
    </row>
    <row r="3574" spans="3:3">
      <c r="C3574" s="33"/>
    </row>
    <row r="3575" spans="3:3">
      <c r="C3575" s="33"/>
    </row>
    <row r="3576" spans="3:3">
      <c r="C3576" s="33"/>
    </row>
    <row r="3577" spans="3:3">
      <c r="C3577" s="33"/>
    </row>
    <row r="3578" spans="3:3">
      <c r="C3578" s="33"/>
    </row>
    <row r="3579" spans="3:3">
      <c r="C3579" s="33"/>
    </row>
    <row r="3580" spans="3:3">
      <c r="C3580" s="33"/>
    </row>
    <row r="3581" spans="3:3">
      <c r="C3581" s="33"/>
    </row>
    <row r="3582" spans="3:3">
      <c r="C3582" s="33"/>
    </row>
    <row r="3583" spans="3:3">
      <c r="C3583" s="33"/>
    </row>
    <row r="3584" spans="3:3">
      <c r="C3584" s="33"/>
    </row>
    <row r="3585" spans="3:3">
      <c r="C3585" s="33"/>
    </row>
    <row r="3586" spans="3:3">
      <c r="C3586" s="33"/>
    </row>
    <row r="3587" spans="3:3">
      <c r="C3587" s="33"/>
    </row>
    <row r="3588" spans="3:3">
      <c r="C3588" s="33"/>
    </row>
    <row r="3589" spans="3:3">
      <c r="C3589" s="33"/>
    </row>
    <row r="3590" spans="3:3">
      <c r="C3590" s="33"/>
    </row>
    <row r="3591" spans="3:3">
      <c r="C3591" s="33"/>
    </row>
    <row r="3592" spans="3:3">
      <c r="C3592" s="33"/>
    </row>
    <row r="3593" spans="3:3">
      <c r="C3593" s="33"/>
    </row>
    <row r="3594" spans="3:3">
      <c r="C3594" s="33"/>
    </row>
    <row r="3595" spans="3:3">
      <c r="C3595" s="33"/>
    </row>
    <row r="3596" spans="3:3">
      <c r="C3596" s="33"/>
    </row>
    <row r="3597" spans="3:3">
      <c r="C3597" s="33"/>
    </row>
    <row r="3598" spans="3:3">
      <c r="C3598" s="33"/>
    </row>
    <row r="3599" spans="3:3">
      <c r="C3599" s="33"/>
    </row>
    <row r="3600" spans="3:3">
      <c r="C3600" s="33"/>
    </row>
    <row r="3601" spans="3:3">
      <c r="C3601" s="33"/>
    </row>
    <row r="3602" spans="3:3">
      <c r="C3602" s="33"/>
    </row>
    <row r="3603" spans="3:3">
      <c r="C3603" s="33"/>
    </row>
    <row r="3604" spans="3:3">
      <c r="C3604" s="33"/>
    </row>
    <row r="3605" spans="3:3">
      <c r="C3605" s="33"/>
    </row>
    <row r="3606" spans="3:3">
      <c r="C3606" s="33"/>
    </row>
    <row r="3607" spans="3:3">
      <c r="C3607" s="33"/>
    </row>
    <row r="3608" spans="3:3">
      <c r="C3608" s="33"/>
    </row>
    <row r="3609" spans="3:3">
      <c r="C3609" s="33"/>
    </row>
    <row r="3610" spans="3:3">
      <c r="C3610" s="33"/>
    </row>
    <row r="3611" spans="3:3">
      <c r="C3611" s="33"/>
    </row>
    <row r="3612" spans="3:3">
      <c r="C3612" s="33"/>
    </row>
    <row r="3613" spans="3:3">
      <c r="C3613" s="33"/>
    </row>
    <row r="3614" spans="3:3">
      <c r="C3614" s="33"/>
    </row>
    <row r="3615" spans="3:3">
      <c r="C3615" s="33"/>
    </row>
    <row r="3616" spans="3:3">
      <c r="C3616" s="33"/>
    </row>
    <row r="3617" spans="3:3">
      <c r="C3617" s="33"/>
    </row>
    <row r="3618" spans="3:3">
      <c r="C3618" s="33"/>
    </row>
    <row r="3619" spans="3:3">
      <c r="C3619" s="33"/>
    </row>
    <row r="3620" spans="3:3">
      <c r="C3620" s="33"/>
    </row>
    <row r="3621" spans="3:3">
      <c r="C3621" s="33"/>
    </row>
    <row r="3622" spans="3:3">
      <c r="C3622" s="33"/>
    </row>
    <row r="3623" spans="3:3">
      <c r="C3623" s="33"/>
    </row>
    <row r="3624" spans="3:3">
      <c r="C3624" s="33"/>
    </row>
    <row r="3625" spans="3:3">
      <c r="C3625" s="33"/>
    </row>
    <row r="3626" spans="3:3">
      <c r="C3626" s="33"/>
    </row>
    <row r="3627" spans="3:3">
      <c r="C3627" s="33"/>
    </row>
    <row r="3628" spans="3:3">
      <c r="C3628" s="33"/>
    </row>
    <row r="3629" spans="3:3">
      <c r="C3629" s="33"/>
    </row>
    <row r="3630" spans="3:3">
      <c r="C3630" s="33"/>
    </row>
    <row r="3631" spans="3:3">
      <c r="C3631" s="33"/>
    </row>
    <row r="3632" spans="3:3">
      <c r="C3632" s="33"/>
    </row>
    <row r="3633" spans="3:3">
      <c r="C3633" s="33"/>
    </row>
    <row r="3634" spans="3:3">
      <c r="C3634" s="33"/>
    </row>
    <row r="3635" spans="3:3">
      <c r="C3635" s="33"/>
    </row>
    <row r="3636" spans="3:3">
      <c r="C3636" s="33"/>
    </row>
    <row r="3637" spans="3:3">
      <c r="C3637" s="33"/>
    </row>
    <row r="3638" spans="3:3">
      <c r="C3638" s="33"/>
    </row>
    <row r="3639" spans="3:3">
      <c r="C3639" s="33"/>
    </row>
    <row r="3640" spans="3:3">
      <c r="C3640" s="33"/>
    </row>
    <row r="3641" spans="3:3">
      <c r="C3641" s="33"/>
    </row>
    <row r="3642" spans="3:3">
      <c r="C3642" s="33"/>
    </row>
    <row r="3643" spans="3:3">
      <c r="C3643" s="33"/>
    </row>
    <row r="3644" spans="3:3">
      <c r="C3644" s="33"/>
    </row>
    <row r="3645" spans="3:3">
      <c r="C3645" s="33"/>
    </row>
    <row r="3646" spans="3:3">
      <c r="C3646" s="33"/>
    </row>
    <row r="3647" spans="3:3">
      <c r="C3647" s="33"/>
    </row>
    <row r="3648" spans="3:3">
      <c r="C3648" s="33"/>
    </row>
    <row r="3649" spans="3:3">
      <c r="C3649" s="33"/>
    </row>
    <row r="3650" spans="3:3">
      <c r="C3650" s="33"/>
    </row>
    <row r="3651" spans="3:3">
      <c r="C3651" s="33"/>
    </row>
    <row r="3652" spans="3:3">
      <c r="C3652" s="33"/>
    </row>
    <row r="3653" spans="3:3">
      <c r="C3653" s="33"/>
    </row>
    <row r="3654" spans="3:3">
      <c r="C3654" s="33"/>
    </row>
    <row r="3655" spans="3:3">
      <c r="C3655" s="33"/>
    </row>
    <row r="3656" spans="3:3">
      <c r="C3656" s="33"/>
    </row>
    <row r="3657" spans="3:3">
      <c r="C3657" s="33"/>
    </row>
    <row r="3658" spans="3:3">
      <c r="C3658" s="33"/>
    </row>
    <row r="3659" spans="3:3">
      <c r="C3659" s="33"/>
    </row>
    <row r="3660" spans="3:3">
      <c r="C3660" s="33"/>
    </row>
    <row r="3661" spans="3:3">
      <c r="C3661" s="33"/>
    </row>
    <row r="3662" spans="3:3">
      <c r="C3662" s="33"/>
    </row>
    <row r="3663" spans="3:3">
      <c r="C3663" s="33"/>
    </row>
    <row r="3664" spans="3:3">
      <c r="C3664" s="33"/>
    </row>
    <row r="3665" spans="3:3">
      <c r="C3665" s="33"/>
    </row>
    <row r="3666" spans="3:3">
      <c r="C3666" s="33"/>
    </row>
    <row r="3667" spans="3:3">
      <c r="C3667" s="33"/>
    </row>
    <row r="3668" spans="3:3">
      <c r="C3668" s="33"/>
    </row>
    <row r="3669" spans="3:3">
      <c r="C3669" s="33"/>
    </row>
    <row r="3670" spans="3:3">
      <c r="C3670" s="33"/>
    </row>
    <row r="3671" spans="3:3">
      <c r="C3671" s="33"/>
    </row>
    <row r="3672" spans="3:3">
      <c r="C3672" s="33"/>
    </row>
    <row r="3673" spans="3:3">
      <c r="C3673" s="33"/>
    </row>
    <row r="3674" spans="3:3">
      <c r="C3674" s="33"/>
    </row>
    <row r="3675" spans="3:3">
      <c r="C3675" s="33"/>
    </row>
    <row r="3676" spans="3:3">
      <c r="C3676" s="33"/>
    </row>
    <row r="3677" spans="3:3">
      <c r="C3677" s="33"/>
    </row>
    <row r="3678" spans="3:3">
      <c r="C3678" s="33"/>
    </row>
    <row r="3679" spans="3:3">
      <c r="C3679" s="33"/>
    </row>
    <row r="3680" spans="3:3">
      <c r="C3680" s="33"/>
    </row>
    <row r="3681" spans="3:3">
      <c r="C3681" s="33"/>
    </row>
    <row r="3682" spans="3:3">
      <c r="C3682" s="33"/>
    </row>
    <row r="3683" spans="3:3">
      <c r="C3683" s="33"/>
    </row>
    <row r="3684" spans="3:3">
      <c r="C3684" s="33"/>
    </row>
    <row r="3685" spans="3:3">
      <c r="C3685" s="33"/>
    </row>
    <row r="3686" spans="3:3">
      <c r="C3686" s="33"/>
    </row>
    <row r="3687" spans="3:3">
      <c r="C3687" s="33"/>
    </row>
    <row r="3688" spans="3:3">
      <c r="C3688" s="33"/>
    </row>
    <row r="3689" spans="3:3">
      <c r="C3689" s="33"/>
    </row>
    <row r="3690" spans="3:3">
      <c r="C3690" s="33"/>
    </row>
    <row r="3691" spans="3:3">
      <c r="C3691" s="33"/>
    </row>
    <row r="3692" spans="3:3">
      <c r="C3692" s="33"/>
    </row>
    <row r="3693" spans="3:3">
      <c r="C3693" s="33"/>
    </row>
    <row r="3694" spans="3:3">
      <c r="C3694" s="33"/>
    </row>
    <row r="3695" spans="3:3">
      <c r="C3695" s="33"/>
    </row>
    <row r="3696" spans="3:3">
      <c r="C3696" s="33"/>
    </row>
    <row r="3697" spans="3:3">
      <c r="C3697" s="33"/>
    </row>
    <row r="3698" spans="3:3">
      <c r="C3698" s="33"/>
    </row>
    <row r="3699" spans="3:3">
      <c r="C3699" s="33"/>
    </row>
    <row r="3700" spans="3:3">
      <c r="C3700" s="33"/>
    </row>
    <row r="3701" spans="3:3">
      <c r="C3701" s="33"/>
    </row>
    <row r="3702" spans="3:3">
      <c r="C3702" s="33"/>
    </row>
    <row r="3703" spans="3:3">
      <c r="C3703" s="33"/>
    </row>
    <row r="3704" spans="3:3">
      <c r="C3704" s="33"/>
    </row>
    <row r="3705" spans="3:3">
      <c r="C3705" s="33"/>
    </row>
    <row r="3706" spans="3:3">
      <c r="C3706" s="33"/>
    </row>
    <row r="3707" spans="3:3">
      <c r="C3707" s="33"/>
    </row>
    <row r="3708" spans="3:3">
      <c r="C3708" s="33"/>
    </row>
    <row r="3709" spans="3:3">
      <c r="C3709" s="33"/>
    </row>
    <row r="3710" spans="3:3">
      <c r="C3710" s="33"/>
    </row>
    <row r="3711" spans="3:3">
      <c r="C3711" s="33"/>
    </row>
    <row r="3712" spans="3:3">
      <c r="C3712" s="33"/>
    </row>
    <row r="3713" spans="3:3">
      <c r="C3713" s="33"/>
    </row>
    <row r="3714" spans="3:3">
      <c r="C3714" s="33"/>
    </row>
    <row r="3715" spans="3:3">
      <c r="C3715" s="33"/>
    </row>
    <row r="3716" spans="3:3">
      <c r="C3716" s="33"/>
    </row>
    <row r="3717" spans="3:3">
      <c r="C3717" s="33"/>
    </row>
    <row r="3718" spans="3:3">
      <c r="C3718" s="33"/>
    </row>
    <row r="3719" spans="3:3">
      <c r="C3719" s="33"/>
    </row>
    <row r="3720" spans="3:3">
      <c r="C3720" s="33"/>
    </row>
    <row r="3721" spans="3:3">
      <c r="C3721" s="33"/>
    </row>
    <row r="3722" spans="3:3">
      <c r="C3722" s="33"/>
    </row>
    <row r="3723" spans="3:3">
      <c r="C3723" s="33"/>
    </row>
    <row r="3724" spans="3:3">
      <c r="C3724" s="33"/>
    </row>
    <row r="3725" spans="3:3">
      <c r="C3725" s="33"/>
    </row>
    <row r="3726" spans="3:3">
      <c r="C3726" s="33"/>
    </row>
    <row r="3727" spans="3:3">
      <c r="C3727" s="33"/>
    </row>
    <row r="3728" spans="3:3">
      <c r="C3728" s="33"/>
    </row>
    <row r="3729" spans="3:3">
      <c r="C3729" s="33"/>
    </row>
    <row r="3730" spans="3:3">
      <c r="C3730" s="33"/>
    </row>
    <row r="3731" spans="3:3">
      <c r="C3731" s="33"/>
    </row>
    <row r="3732" spans="3:3">
      <c r="C3732" s="33"/>
    </row>
    <row r="3733" spans="3:3">
      <c r="C3733" s="33"/>
    </row>
    <row r="3734" spans="3:3">
      <c r="C3734" s="33"/>
    </row>
    <row r="3735" spans="3:3">
      <c r="C3735" s="33"/>
    </row>
    <row r="3736" spans="3:3">
      <c r="C3736" s="33"/>
    </row>
    <row r="3737" spans="3:3">
      <c r="C3737" s="33"/>
    </row>
    <row r="3738" spans="3:3">
      <c r="C3738" s="33"/>
    </row>
    <row r="3739" spans="3:3">
      <c r="C3739" s="33"/>
    </row>
    <row r="3740" spans="3:3">
      <c r="C3740" s="33"/>
    </row>
    <row r="3741" spans="3:3">
      <c r="C3741" s="33"/>
    </row>
    <row r="3742" spans="3:3">
      <c r="C3742" s="33"/>
    </row>
    <row r="3743" spans="3:3">
      <c r="C3743" s="33"/>
    </row>
    <row r="3744" spans="3:3">
      <c r="C3744" s="33"/>
    </row>
    <row r="3745" spans="3:3">
      <c r="C3745" s="33"/>
    </row>
    <row r="3746" spans="3:3">
      <c r="C3746" s="33"/>
    </row>
    <row r="3747" spans="3:3">
      <c r="C3747" s="33"/>
    </row>
    <row r="3748" spans="3:3">
      <c r="C3748" s="33"/>
    </row>
    <row r="3749" spans="3:3">
      <c r="C3749" s="33"/>
    </row>
    <row r="3750" spans="3:3">
      <c r="C3750" s="33"/>
    </row>
    <row r="3751" spans="3:3">
      <c r="C3751" s="33"/>
    </row>
    <row r="3752" spans="3:3">
      <c r="C3752" s="33"/>
    </row>
    <row r="3753" spans="3:3">
      <c r="C3753" s="33"/>
    </row>
    <row r="3754" spans="3:3">
      <c r="C3754" s="33"/>
    </row>
    <row r="3755" spans="3:3">
      <c r="C3755" s="33"/>
    </row>
    <row r="3756" spans="3:3">
      <c r="C3756" s="33"/>
    </row>
    <row r="3757" spans="3:3">
      <c r="C3757" s="33"/>
    </row>
    <row r="3758" spans="3:3">
      <c r="C3758" s="33"/>
    </row>
    <row r="3759" spans="3:3">
      <c r="C3759" s="33"/>
    </row>
    <row r="3760" spans="3:3">
      <c r="C3760" s="33"/>
    </row>
    <row r="3761" spans="3:3">
      <c r="C3761" s="33"/>
    </row>
    <row r="3762" spans="3:3">
      <c r="C3762" s="33"/>
    </row>
    <row r="3763" spans="3:3">
      <c r="C3763" s="33"/>
    </row>
    <row r="3764" spans="3:3">
      <c r="C3764" s="33"/>
    </row>
    <row r="3765" spans="3:3">
      <c r="C3765" s="33"/>
    </row>
    <row r="3766" spans="3:3">
      <c r="C3766" s="33"/>
    </row>
    <row r="3767" spans="3:3">
      <c r="C3767" s="33"/>
    </row>
    <row r="3768" spans="3:3">
      <c r="C3768" s="33"/>
    </row>
    <row r="3769" spans="3:3">
      <c r="C3769" s="33"/>
    </row>
    <row r="3770" spans="3:3">
      <c r="C3770" s="33"/>
    </row>
    <row r="3771" spans="3:3">
      <c r="C3771" s="33"/>
    </row>
    <row r="3772" spans="3:3">
      <c r="C3772" s="33"/>
    </row>
    <row r="3773" spans="3:3">
      <c r="C3773" s="33"/>
    </row>
    <row r="3774" spans="3:3">
      <c r="C3774" s="33"/>
    </row>
    <row r="3775" spans="3:3">
      <c r="C3775" s="33"/>
    </row>
    <row r="3776" spans="3:3">
      <c r="C3776" s="33"/>
    </row>
    <row r="3777" spans="3:3">
      <c r="C3777" s="33"/>
    </row>
    <row r="3778" spans="3:3">
      <c r="C3778" s="33"/>
    </row>
    <row r="3779" spans="3:3">
      <c r="C3779" s="33"/>
    </row>
    <row r="3780" spans="3:3">
      <c r="C3780" s="33"/>
    </row>
    <row r="3781" spans="3:3">
      <c r="C3781" s="33"/>
    </row>
    <row r="3782" spans="3:3">
      <c r="C3782" s="33"/>
    </row>
    <row r="3783" spans="3:3">
      <c r="C3783" s="33"/>
    </row>
    <row r="3784" spans="3:3">
      <c r="C3784" s="33"/>
    </row>
    <row r="3785" spans="3:3">
      <c r="C3785" s="33"/>
    </row>
    <row r="3786" spans="3:3">
      <c r="C3786" s="33"/>
    </row>
    <row r="3787" spans="3:3">
      <c r="C3787" s="33"/>
    </row>
    <row r="3788" spans="3:3">
      <c r="C3788" s="33"/>
    </row>
    <row r="3789" spans="3:3">
      <c r="C3789" s="33"/>
    </row>
    <row r="3790" spans="3:3">
      <c r="C3790" s="33"/>
    </row>
    <row r="3791" spans="3:3">
      <c r="C3791" s="33"/>
    </row>
    <row r="3792" spans="3:3">
      <c r="C3792" s="33"/>
    </row>
    <row r="3793" spans="3:3">
      <c r="C3793" s="33"/>
    </row>
    <row r="3794" spans="3:3">
      <c r="C3794" s="33"/>
    </row>
    <row r="3795" spans="3:3">
      <c r="C3795" s="33"/>
    </row>
    <row r="3796" spans="3:3">
      <c r="C3796" s="33"/>
    </row>
    <row r="3797" spans="3:3">
      <c r="C3797" s="33"/>
    </row>
    <row r="3798" spans="3:3">
      <c r="C3798" s="33"/>
    </row>
    <row r="3799" spans="3:3">
      <c r="C3799" s="33"/>
    </row>
    <row r="3800" spans="3:3">
      <c r="C3800" s="33"/>
    </row>
    <row r="3801" spans="3:3">
      <c r="C3801" s="33"/>
    </row>
    <row r="3802" spans="3:3">
      <c r="C3802" s="33"/>
    </row>
    <row r="3803" spans="3:3">
      <c r="C3803" s="33"/>
    </row>
    <row r="3804" spans="3:3">
      <c r="C3804" s="33"/>
    </row>
    <row r="3805" spans="3:3">
      <c r="C3805" s="33"/>
    </row>
    <row r="3806" spans="3:3">
      <c r="C3806" s="33"/>
    </row>
    <row r="3807" spans="3:3">
      <c r="C3807" s="33"/>
    </row>
    <row r="3808" spans="3:3">
      <c r="C3808" s="33"/>
    </row>
    <row r="3809" spans="3:3">
      <c r="C3809" s="33"/>
    </row>
    <row r="3810" spans="3:3">
      <c r="C3810" s="33"/>
    </row>
    <row r="3811" spans="3:3">
      <c r="C3811" s="33"/>
    </row>
    <row r="3812" spans="3:3">
      <c r="C3812" s="33"/>
    </row>
    <row r="3813" spans="3:3">
      <c r="C3813" s="33"/>
    </row>
    <row r="3814" spans="3:3">
      <c r="C3814" s="33"/>
    </row>
    <row r="3815" spans="3:3">
      <c r="C3815" s="33"/>
    </row>
    <row r="3816" spans="3:3">
      <c r="C3816" s="33"/>
    </row>
    <row r="3817" spans="3:3">
      <c r="C3817" s="33"/>
    </row>
    <row r="3818" spans="3:3">
      <c r="C3818" s="33"/>
    </row>
    <row r="3819" spans="3:3">
      <c r="C3819" s="33"/>
    </row>
    <row r="3820" spans="3:3">
      <c r="C3820" s="33"/>
    </row>
    <row r="3821" spans="3:3">
      <c r="C3821" s="33"/>
    </row>
    <row r="3822" spans="3:3">
      <c r="C3822" s="33"/>
    </row>
    <row r="3823" spans="3:3">
      <c r="C3823" s="33"/>
    </row>
    <row r="3824" spans="3:3">
      <c r="C3824" s="33"/>
    </row>
    <row r="3825" spans="3:3">
      <c r="C3825" s="33"/>
    </row>
    <row r="3826" spans="3:3">
      <c r="C3826" s="33"/>
    </row>
    <row r="3827" spans="3:3">
      <c r="C3827" s="33"/>
    </row>
    <row r="3828" spans="3:3">
      <c r="C3828" s="33"/>
    </row>
    <row r="3829" spans="3:3">
      <c r="C3829" s="33"/>
    </row>
    <row r="3830" spans="3:3">
      <c r="C3830" s="33"/>
    </row>
    <row r="3831" spans="3:3">
      <c r="C3831" s="33"/>
    </row>
    <row r="3832" spans="3:3">
      <c r="C3832" s="33"/>
    </row>
    <row r="3833" spans="3:3">
      <c r="C3833" s="33"/>
    </row>
    <row r="3834" spans="3:3">
      <c r="C3834" s="33"/>
    </row>
    <row r="3835" spans="3:3">
      <c r="C3835" s="33"/>
    </row>
    <row r="3836" spans="3:3">
      <c r="C3836" s="33"/>
    </row>
    <row r="3837" spans="3:3">
      <c r="C3837" s="33"/>
    </row>
    <row r="3838" spans="3:3">
      <c r="C3838" s="33"/>
    </row>
    <row r="3839" spans="3:3">
      <c r="C3839" s="33"/>
    </row>
    <row r="3840" spans="3:3">
      <c r="C3840" s="33"/>
    </row>
    <row r="3841" spans="3:3">
      <c r="C3841" s="33"/>
    </row>
    <row r="3842" spans="3:3">
      <c r="C3842" s="33"/>
    </row>
    <row r="3843" spans="3:3">
      <c r="C3843" s="33"/>
    </row>
    <row r="3844" spans="3:3">
      <c r="C3844" s="33"/>
    </row>
    <row r="3845" spans="3:3">
      <c r="C3845" s="33"/>
    </row>
    <row r="3846" spans="3:3">
      <c r="C3846" s="33"/>
    </row>
    <row r="3847" spans="3:3">
      <c r="C3847" s="33"/>
    </row>
    <row r="3848" spans="3:3">
      <c r="C3848" s="33"/>
    </row>
    <row r="3849" spans="3:3">
      <c r="C3849" s="33"/>
    </row>
    <row r="3850" spans="3:3">
      <c r="C3850" s="33"/>
    </row>
    <row r="3851" spans="3:3">
      <c r="C3851" s="33"/>
    </row>
    <row r="3852" spans="3:3">
      <c r="C3852" s="33"/>
    </row>
    <row r="3853" spans="3:3">
      <c r="C3853" s="33"/>
    </row>
    <row r="3854" spans="3:3">
      <c r="C3854" s="33"/>
    </row>
    <row r="3855" spans="3:3">
      <c r="C3855" s="33"/>
    </row>
    <row r="3856" spans="3:3">
      <c r="C3856" s="33"/>
    </row>
    <row r="3857" spans="3:3">
      <c r="C3857" s="33"/>
    </row>
    <row r="3858" spans="3:3">
      <c r="C3858" s="33"/>
    </row>
    <row r="3859" spans="3:3">
      <c r="C3859" s="33"/>
    </row>
    <row r="3860" spans="3:3">
      <c r="C3860" s="33"/>
    </row>
    <row r="3861" spans="3:3">
      <c r="C3861" s="33"/>
    </row>
    <row r="3862" spans="3:3">
      <c r="C3862" s="33"/>
    </row>
    <row r="3863" spans="3:3">
      <c r="C3863" s="33"/>
    </row>
    <row r="3864" spans="3:3">
      <c r="C3864" s="33"/>
    </row>
    <row r="3865" spans="3:3">
      <c r="C3865" s="33"/>
    </row>
    <row r="3866" spans="3:3">
      <c r="C3866" s="33"/>
    </row>
    <row r="3867" spans="3:3">
      <c r="C3867" s="33"/>
    </row>
    <row r="3868" spans="3:3">
      <c r="C3868" s="33"/>
    </row>
    <row r="3869" spans="3:3">
      <c r="C3869" s="33"/>
    </row>
    <row r="3870" spans="3:3">
      <c r="C3870" s="33"/>
    </row>
    <row r="3871" spans="3:3">
      <c r="C3871" s="33"/>
    </row>
    <row r="3872" spans="3:3">
      <c r="C3872" s="33"/>
    </row>
    <row r="3873" spans="3:3">
      <c r="C3873" s="33"/>
    </row>
    <row r="3874" spans="3:3">
      <c r="C3874" s="33"/>
    </row>
    <row r="3875" spans="3:3">
      <c r="C3875" s="33"/>
    </row>
    <row r="3876" spans="3:3">
      <c r="C3876" s="33"/>
    </row>
    <row r="3877" spans="3:3">
      <c r="C3877" s="33"/>
    </row>
    <row r="3878" spans="3:3">
      <c r="C3878" s="33"/>
    </row>
    <row r="3879" spans="3:3">
      <c r="C3879" s="33"/>
    </row>
    <row r="3880" spans="3:3">
      <c r="C3880" s="33"/>
    </row>
    <row r="3881" spans="3:3">
      <c r="C3881" s="33"/>
    </row>
    <row r="3882" spans="3:3">
      <c r="C3882" s="33"/>
    </row>
    <row r="3883" spans="3:3">
      <c r="C3883" s="33"/>
    </row>
    <row r="3884" spans="3:3">
      <c r="C3884" s="33"/>
    </row>
    <row r="3885" spans="3:3">
      <c r="C3885" s="33"/>
    </row>
    <row r="3886" spans="3:3">
      <c r="C3886" s="33"/>
    </row>
    <row r="3887" spans="3:3">
      <c r="C3887" s="33"/>
    </row>
    <row r="3888" spans="3:3">
      <c r="C3888" s="33"/>
    </row>
    <row r="3889" spans="3:3">
      <c r="C3889" s="33"/>
    </row>
    <row r="3890" spans="3:3">
      <c r="C3890" s="33"/>
    </row>
    <row r="3891" spans="3:3">
      <c r="C3891" s="33"/>
    </row>
    <row r="3892" spans="3:3">
      <c r="C3892" s="33"/>
    </row>
    <row r="3893" spans="3:3">
      <c r="C3893" s="33"/>
    </row>
    <row r="3894" spans="3:3">
      <c r="C3894" s="33"/>
    </row>
    <row r="3895" spans="3:3">
      <c r="C3895" s="33"/>
    </row>
    <row r="3896" spans="3:3">
      <c r="C3896" s="33"/>
    </row>
    <row r="3897" spans="3:3">
      <c r="C3897" s="33"/>
    </row>
    <row r="3898" spans="3:3">
      <c r="C3898" s="33"/>
    </row>
    <row r="3899" spans="3:3">
      <c r="C3899" s="33"/>
    </row>
    <row r="3900" spans="3:3">
      <c r="C3900" s="33"/>
    </row>
    <row r="3901" spans="3:3">
      <c r="C3901" s="33"/>
    </row>
    <row r="3902" spans="3:3">
      <c r="C3902" s="33"/>
    </row>
    <row r="3903" spans="3:3">
      <c r="C3903" s="33"/>
    </row>
    <row r="3904" spans="3:3">
      <c r="C3904" s="33"/>
    </row>
    <row r="3905" spans="3:3">
      <c r="C3905" s="33"/>
    </row>
    <row r="3906" spans="3:3">
      <c r="C3906" s="33"/>
    </row>
    <row r="3907" spans="3:3">
      <c r="C3907" s="33"/>
    </row>
    <row r="3908" spans="3:3">
      <c r="C3908" s="33"/>
    </row>
    <row r="3909" spans="3:3">
      <c r="C3909" s="33"/>
    </row>
    <row r="3910" spans="3:3">
      <c r="C3910" s="33"/>
    </row>
    <row r="3911" spans="3:3">
      <c r="C3911" s="33"/>
    </row>
    <row r="3912" spans="3:3">
      <c r="C3912" s="33"/>
    </row>
    <row r="3913" spans="3:3">
      <c r="C3913" s="33"/>
    </row>
    <row r="3914" spans="3:3">
      <c r="C3914" s="33"/>
    </row>
    <row r="3915" spans="3:3">
      <c r="C3915" s="33"/>
    </row>
    <row r="3916" spans="3:3">
      <c r="C3916" s="33"/>
    </row>
    <row r="3917" spans="3:3">
      <c r="C3917" s="33"/>
    </row>
    <row r="3918" spans="3:3">
      <c r="C3918" s="33"/>
    </row>
    <row r="3919" spans="3:3">
      <c r="C3919" s="33"/>
    </row>
    <row r="3920" spans="3:3">
      <c r="C3920" s="33"/>
    </row>
    <row r="3921" spans="3:3">
      <c r="C3921" s="33"/>
    </row>
    <row r="3922" spans="3:3">
      <c r="C3922" s="33"/>
    </row>
    <row r="3923" spans="3:3">
      <c r="C3923" s="33"/>
    </row>
    <row r="3924" spans="3:3">
      <c r="C3924" s="33"/>
    </row>
    <row r="3925" spans="3:3">
      <c r="C3925" s="33"/>
    </row>
    <row r="3926" spans="3:3">
      <c r="C3926" s="33"/>
    </row>
    <row r="3927" spans="3:3">
      <c r="C3927" s="33"/>
    </row>
    <row r="3928" spans="3:3">
      <c r="C3928" s="33"/>
    </row>
    <row r="3929" spans="3:3">
      <c r="C3929" s="33"/>
    </row>
    <row r="3930" spans="3:3">
      <c r="C3930" s="33"/>
    </row>
    <row r="3931" spans="3:3">
      <c r="C3931" s="33"/>
    </row>
    <row r="3932" spans="3:3">
      <c r="C3932" s="33"/>
    </row>
    <row r="3933" spans="3:3">
      <c r="C3933" s="33"/>
    </row>
    <row r="3934" spans="3:3">
      <c r="C3934" s="33"/>
    </row>
    <row r="3935" spans="3:3">
      <c r="C3935" s="33"/>
    </row>
    <row r="3936" spans="3:3">
      <c r="C3936" s="33"/>
    </row>
    <row r="3937" spans="3:3">
      <c r="C3937" s="33"/>
    </row>
    <row r="3938" spans="3:3">
      <c r="C3938" s="33"/>
    </row>
    <row r="3939" spans="3:3">
      <c r="C3939" s="33"/>
    </row>
    <row r="3940" spans="3:3">
      <c r="C3940" s="33"/>
    </row>
    <row r="3941" spans="3:3">
      <c r="C3941" s="33"/>
    </row>
    <row r="3942" spans="3:3">
      <c r="C3942" s="33"/>
    </row>
    <row r="3943" spans="3:3">
      <c r="C3943" s="33"/>
    </row>
    <row r="3944" spans="3:3">
      <c r="C3944" s="33"/>
    </row>
    <row r="3945" spans="3:3">
      <c r="C3945" s="33"/>
    </row>
    <row r="3946" spans="3:3">
      <c r="C3946" s="33"/>
    </row>
    <row r="3947" spans="3:3">
      <c r="C3947" s="33"/>
    </row>
    <row r="3948" spans="3:3">
      <c r="C3948" s="33"/>
    </row>
    <row r="3949" spans="3:3">
      <c r="C3949" s="33"/>
    </row>
    <row r="3950" spans="3:3">
      <c r="C3950" s="33"/>
    </row>
    <row r="3951" spans="3:3">
      <c r="C3951" s="33"/>
    </row>
    <row r="3952" spans="3:3">
      <c r="C3952" s="33"/>
    </row>
    <row r="3953" spans="3:3">
      <c r="C3953" s="33"/>
    </row>
    <row r="3954" spans="3:3">
      <c r="C3954" s="33"/>
    </row>
    <row r="3955" spans="3:3">
      <c r="C3955" s="33"/>
    </row>
    <row r="3956" spans="3:3">
      <c r="C3956" s="33"/>
    </row>
    <row r="3957" spans="3:3">
      <c r="C3957" s="33"/>
    </row>
    <row r="3958" spans="3:3">
      <c r="C3958" s="33"/>
    </row>
    <row r="3959" spans="3:3">
      <c r="C3959" s="33"/>
    </row>
    <row r="3960" spans="3:3">
      <c r="C3960" s="33"/>
    </row>
    <row r="3961" spans="3:3">
      <c r="C3961" s="33"/>
    </row>
    <row r="3962" spans="3:3">
      <c r="C3962" s="33"/>
    </row>
    <row r="3963" spans="3:3">
      <c r="C3963" s="33"/>
    </row>
    <row r="3964" spans="3:3">
      <c r="C3964" s="33"/>
    </row>
    <row r="3965" spans="3:3">
      <c r="C3965" s="33"/>
    </row>
    <row r="3966" spans="3:3">
      <c r="C3966" s="33"/>
    </row>
    <row r="3967" spans="3:3">
      <c r="C3967" s="33"/>
    </row>
    <row r="3968" spans="3:3">
      <c r="C3968" s="33"/>
    </row>
    <row r="3969" spans="3:3">
      <c r="C3969" s="33"/>
    </row>
    <row r="3970" spans="3:3">
      <c r="C3970" s="33"/>
    </row>
    <row r="3971" spans="3:3">
      <c r="C3971" s="33"/>
    </row>
    <row r="3972" spans="3:3">
      <c r="C3972" s="33"/>
    </row>
    <row r="3973" spans="3:3">
      <c r="C3973" s="33"/>
    </row>
    <row r="3974" spans="3:3">
      <c r="C3974" s="33"/>
    </row>
    <row r="3975" spans="3:3">
      <c r="C3975" s="33"/>
    </row>
    <row r="3976" spans="3:3">
      <c r="C3976" s="33"/>
    </row>
    <row r="3977" spans="3:3">
      <c r="C3977" s="33"/>
    </row>
    <row r="3978" spans="3:3">
      <c r="C3978" s="33"/>
    </row>
    <row r="3979" spans="3:3">
      <c r="C3979" s="33"/>
    </row>
    <row r="3980" spans="3:3">
      <c r="C3980" s="33"/>
    </row>
    <row r="3981" spans="3:3">
      <c r="C3981" s="33"/>
    </row>
    <row r="3982" spans="3:3">
      <c r="C3982" s="33"/>
    </row>
    <row r="3983" spans="3:3">
      <c r="C3983" s="33"/>
    </row>
    <row r="3984" spans="3:3">
      <c r="C3984" s="33"/>
    </row>
    <row r="3985" spans="3:3">
      <c r="C3985" s="33"/>
    </row>
    <row r="3986" spans="3:3">
      <c r="C3986" s="33"/>
    </row>
    <row r="3987" spans="3:3">
      <c r="C3987" s="33"/>
    </row>
    <row r="3988" spans="3:3">
      <c r="C3988" s="33"/>
    </row>
    <row r="3989" spans="3:3">
      <c r="C3989" s="33"/>
    </row>
    <row r="3990" spans="3:3">
      <c r="C3990" s="33"/>
    </row>
    <row r="3991" spans="3:3">
      <c r="C3991" s="33"/>
    </row>
    <row r="3992" spans="3:3">
      <c r="C3992" s="33"/>
    </row>
    <row r="3993" spans="3:3">
      <c r="C3993" s="33"/>
    </row>
    <row r="3994" spans="3:3">
      <c r="C3994" s="33"/>
    </row>
    <row r="3995" spans="3:3">
      <c r="C3995" s="33"/>
    </row>
    <row r="3996" spans="3:3">
      <c r="C3996" s="33"/>
    </row>
    <row r="3997" spans="3:3">
      <c r="C3997" s="33"/>
    </row>
    <row r="3998" spans="3:3">
      <c r="C3998" s="33"/>
    </row>
    <row r="3999" spans="3:3">
      <c r="C3999" s="33"/>
    </row>
    <row r="4000" spans="3:3">
      <c r="C4000" s="33"/>
    </row>
    <row r="4001" spans="3:3">
      <c r="C4001" s="33"/>
    </row>
    <row r="4002" spans="3:3">
      <c r="C4002" s="33"/>
    </row>
    <row r="4003" spans="3:3">
      <c r="C4003" s="33"/>
    </row>
    <row r="4004" spans="3:3">
      <c r="C4004" s="33"/>
    </row>
    <row r="4005" spans="3:3">
      <c r="C4005" s="33"/>
    </row>
    <row r="4006" spans="3:3">
      <c r="C4006" s="33"/>
    </row>
    <row r="4007" spans="3:3">
      <c r="C4007" s="33"/>
    </row>
    <row r="4008" spans="3:3">
      <c r="C4008" s="33"/>
    </row>
    <row r="4009" spans="3:3">
      <c r="C4009" s="33"/>
    </row>
    <row r="4010" spans="3:3">
      <c r="C4010" s="33"/>
    </row>
    <row r="4011" spans="3:3">
      <c r="C4011" s="33"/>
    </row>
    <row r="4012" spans="3:3">
      <c r="C4012" s="33"/>
    </row>
    <row r="4013" spans="3:3">
      <c r="C4013" s="33"/>
    </row>
    <row r="4014" spans="3:3">
      <c r="C4014" s="33"/>
    </row>
    <row r="4015" spans="3:3">
      <c r="C4015" s="33"/>
    </row>
    <row r="4016" spans="3:3">
      <c r="C4016" s="33"/>
    </row>
    <row r="4017" spans="3:3">
      <c r="C4017" s="33"/>
    </row>
    <row r="4018" spans="3:3">
      <c r="C4018" s="33"/>
    </row>
    <row r="4019" spans="3:3">
      <c r="C4019" s="33"/>
    </row>
    <row r="4020" spans="3:3">
      <c r="C4020" s="33"/>
    </row>
    <row r="4021" spans="3:3">
      <c r="C4021" s="33"/>
    </row>
    <row r="4022" spans="3:3">
      <c r="C4022" s="33"/>
    </row>
    <row r="4023" spans="3:3">
      <c r="C4023" s="33"/>
    </row>
    <row r="4024" spans="3:3">
      <c r="C4024" s="33"/>
    </row>
    <row r="4025" spans="3:3">
      <c r="C4025" s="33"/>
    </row>
    <row r="4026" spans="3:3">
      <c r="C4026" s="33"/>
    </row>
    <row r="4027" spans="3:3">
      <c r="C4027" s="33"/>
    </row>
    <row r="4028" spans="3:3">
      <c r="C4028" s="33"/>
    </row>
    <row r="4029" spans="3:3">
      <c r="C4029" s="33"/>
    </row>
    <row r="4030" spans="3:3">
      <c r="C4030" s="33"/>
    </row>
    <row r="4031" spans="3:3">
      <c r="C4031" s="33"/>
    </row>
    <row r="4032" spans="3:3">
      <c r="C4032" s="33"/>
    </row>
    <row r="4033" spans="3:3">
      <c r="C4033" s="33"/>
    </row>
    <row r="4034" spans="3:3">
      <c r="C4034" s="33"/>
    </row>
    <row r="4035" spans="3:3">
      <c r="C4035" s="33"/>
    </row>
    <row r="4036" spans="3:3">
      <c r="C4036" s="33"/>
    </row>
    <row r="4037" spans="3:3">
      <c r="C4037" s="33"/>
    </row>
    <row r="4038" spans="3:3">
      <c r="C4038" s="33"/>
    </row>
    <row r="4039" spans="3:3">
      <c r="C4039" s="33"/>
    </row>
    <row r="4040" spans="3:3">
      <c r="C4040" s="33"/>
    </row>
    <row r="4041" spans="3:3">
      <c r="C4041" s="33"/>
    </row>
    <row r="4042" spans="3:3">
      <c r="C4042" s="33"/>
    </row>
    <row r="4043" spans="3:3">
      <c r="C4043" s="33"/>
    </row>
    <row r="4044" spans="3:3">
      <c r="C4044" s="33"/>
    </row>
    <row r="4045" spans="3:3">
      <c r="C4045" s="33"/>
    </row>
    <row r="4046" spans="3:3">
      <c r="C4046" s="33"/>
    </row>
    <row r="4047" spans="3:3">
      <c r="C4047" s="33"/>
    </row>
    <row r="4048" spans="3:3">
      <c r="C4048" s="33"/>
    </row>
    <row r="4049" spans="3:3">
      <c r="C4049" s="33"/>
    </row>
    <row r="4050" spans="3:3">
      <c r="C4050" s="33"/>
    </row>
    <row r="4051" spans="3:3">
      <c r="C4051" s="33"/>
    </row>
    <row r="4052" spans="3:3">
      <c r="C4052" s="33"/>
    </row>
    <row r="4053" spans="3:3">
      <c r="C4053" s="33"/>
    </row>
    <row r="4054" spans="3:3">
      <c r="C4054" s="33"/>
    </row>
    <row r="4055" spans="3:3">
      <c r="C4055" s="33"/>
    </row>
    <row r="4056" spans="3:3">
      <c r="C4056" s="33"/>
    </row>
    <row r="4057" spans="3:3">
      <c r="C4057" s="33"/>
    </row>
    <row r="4058" spans="3:3">
      <c r="C4058" s="33"/>
    </row>
    <row r="4059" spans="3:3">
      <c r="C4059" s="33"/>
    </row>
    <row r="4060" spans="3:3">
      <c r="C4060" s="33"/>
    </row>
    <row r="4061" spans="3:3">
      <c r="C4061" s="33"/>
    </row>
    <row r="4062" spans="3:3">
      <c r="C4062" s="33"/>
    </row>
    <row r="4063" spans="3:3">
      <c r="C4063" s="33"/>
    </row>
    <row r="4064" spans="3:3">
      <c r="C4064" s="33"/>
    </row>
    <row r="4065" spans="3:3">
      <c r="C4065" s="33"/>
    </row>
    <row r="4066" spans="3:3">
      <c r="C4066" s="33"/>
    </row>
    <row r="4067" spans="3:3">
      <c r="C4067" s="33"/>
    </row>
    <row r="4068" spans="3:3">
      <c r="C4068" s="33"/>
    </row>
    <row r="4069" spans="3:3">
      <c r="C4069" s="33"/>
    </row>
    <row r="4070" spans="3:3">
      <c r="C4070" s="33"/>
    </row>
    <row r="4071" spans="3:3">
      <c r="C4071" s="33"/>
    </row>
    <row r="4072" spans="3:3">
      <c r="C4072" s="33"/>
    </row>
    <row r="4073" spans="3:3">
      <c r="C4073" s="33"/>
    </row>
    <row r="4074" spans="3:3">
      <c r="C4074" s="33"/>
    </row>
    <row r="4075" spans="3:3">
      <c r="C4075" s="33"/>
    </row>
    <row r="4076" spans="3:3">
      <c r="C4076" s="33"/>
    </row>
    <row r="4077" spans="3:3">
      <c r="C4077" s="33"/>
    </row>
    <row r="4078" spans="3:3">
      <c r="C4078" s="33"/>
    </row>
    <row r="4079" spans="3:3">
      <c r="C4079" s="33"/>
    </row>
    <row r="4080" spans="3:3">
      <c r="C4080" s="33"/>
    </row>
    <row r="4081" spans="3:3">
      <c r="C4081" s="33"/>
    </row>
    <row r="4082" spans="3:3">
      <c r="C4082" s="33"/>
    </row>
    <row r="4083" spans="3:3">
      <c r="C4083" s="33"/>
    </row>
    <row r="4084" spans="3:3">
      <c r="C4084" s="33"/>
    </row>
    <row r="4085" spans="3:3">
      <c r="C4085" s="33"/>
    </row>
    <row r="4086" spans="3:3">
      <c r="C4086" s="33"/>
    </row>
    <row r="4087" spans="3:3">
      <c r="C4087" s="33"/>
    </row>
    <row r="4088" spans="3:3">
      <c r="C4088" s="33"/>
    </row>
    <row r="4089" spans="3:3">
      <c r="C4089" s="33"/>
    </row>
    <row r="4090" spans="3:3">
      <c r="C4090" s="33"/>
    </row>
    <row r="4091" spans="3:3">
      <c r="C4091" s="33"/>
    </row>
    <row r="4092" spans="3:3">
      <c r="C4092" s="33"/>
    </row>
    <row r="4093" spans="3:3">
      <c r="C4093" s="33"/>
    </row>
    <row r="4094" spans="3:3">
      <c r="C4094" s="33"/>
    </row>
    <row r="4095" spans="3:3">
      <c r="C4095" s="33"/>
    </row>
    <row r="4096" spans="3:3">
      <c r="C4096" s="33"/>
    </row>
    <row r="4097" spans="3:3">
      <c r="C4097" s="33"/>
    </row>
    <row r="4098" spans="3:3">
      <c r="C4098" s="33"/>
    </row>
    <row r="4099" spans="3:3">
      <c r="C4099" s="33"/>
    </row>
    <row r="4100" spans="3:3">
      <c r="C4100" s="33"/>
    </row>
    <row r="4101" spans="3:3">
      <c r="C4101" s="33"/>
    </row>
    <row r="4102" spans="3:3">
      <c r="C4102" s="33"/>
    </row>
    <row r="4103" spans="3:3">
      <c r="C4103" s="33"/>
    </row>
    <row r="4104" spans="3:3">
      <c r="C4104" s="33"/>
    </row>
    <row r="4105" spans="3:3">
      <c r="C4105" s="33"/>
    </row>
    <row r="4106" spans="3:3">
      <c r="C4106" s="33"/>
    </row>
    <row r="4107" spans="3:3">
      <c r="C4107" s="33"/>
    </row>
    <row r="4108" spans="3:3">
      <c r="C4108" s="33"/>
    </row>
    <row r="4109" spans="3:3">
      <c r="C4109" s="33"/>
    </row>
    <row r="4110" spans="3:3">
      <c r="C4110" s="33"/>
    </row>
    <row r="4111" spans="3:3">
      <c r="C4111" s="33"/>
    </row>
    <row r="4112" spans="3:3">
      <c r="C4112" s="33"/>
    </row>
    <row r="4113" spans="3:3">
      <c r="C4113" s="33"/>
    </row>
    <row r="4114" spans="3:3">
      <c r="C4114" s="33"/>
    </row>
    <row r="4115" spans="3:3">
      <c r="C4115" s="33"/>
    </row>
    <row r="4116" spans="3:3">
      <c r="C4116" s="33"/>
    </row>
    <row r="4117" spans="3:3">
      <c r="C4117" s="33"/>
    </row>
    <row r="4118" spans="3:3">
      <c r="C4118" s="33"/>
    </row>
    <row r="4119" spans="3:3">
      <c r="C4119" s="33"/>
    </row>
    <row r="4120" spans="3:3">
      <c r="C4120" s="33"/>
    </row>
    <row r="4121" spans="3:3">
      <c r="C4121" s="33"/>
    </row>
    <row r="4122" spans="3:3">
      <c r="C4122" s="33"/>
    </row>
    <row r="4123" spans="3:3">
      <c r="C4123" s="33"/>
    </row>
    <row r="4124" spans="3:3">
      <c r="C4124" s="33"/>
    </row>
    <row r="4125" spans="3:3">
      <c r="C4125" s="33"/>
    </row>
    <row r="4126" spans="3:3">
      <c r="C4126" s="33"/>
    </row>
    <row r="4127" spans="3:3">
      <c r="C4127" s="33"/>
    </row>
    <row r="4128" spans="3:3">
      <c r="C4128" s="33"/>
    </row>
    <row r="4129" spans="3:3">
      <c r="C4129" s="33"/>
    </row>
    <row r="4130" spans="3:3">
      <c r="C4130" s="33"/>
    </row>
    <row r="4131" spans="3:3">
      <c r="C4131" s="33"/>
    </row>
    <row r="4132" spans="3:3">
      <c r="C4132" s="33"/>
    </row>
    <row r="4133" spans="3:3">
      <c r="C4133" s="33"/>
    </row>
    <row r="4134" spans="3:3">
      <c r="C4134" s="33"/>
    </row>
    <row r="4135" spans="3:3">
      <c r="C4135" s="33"/>
    </row>
    <row r="4136" spans="3:3">
      <c r="C4136" s="33"/>
    </row>
    <row r="4137" spans="3:3">
      <c r="C4137" s="33"/>
    </row>
    <row r="4138" spans="3:3">
      <c r="C4138" s="33"/>
    </row>
    <row r="4139" spans="3:3">
      <c r="C4139" s="33"/>
    </row>
    <row r="4140" spans="3:3">
      <c r="C4140" s="33"/>
    </row>
    <row r="4141" spans="3:3">
      <c r="C4141" s="33"/>
    </row>
    <row r="4142" spans="3:3">
      <c r="C4142" s="33"/>
    </row>
    <row r="4143" spans="3:3">
      <c r="C4143" s="33"/>
    </row>
    <row r="4144" spans="3:3">
      <c r="C4144" s="33"/>
    </row>
    <row r="4145" spans="3:3">
      <c r="C4145" s="33"/>
    </row>
    <row r="4146" spans="3:3">
      <c r="C4146" s="33"/>
    </row>
    <row r="4147" spans="3:3">
      <c r="C4147" s="33"/>
    </row>
    <row r="4148" spans="3:3">
      <c r="C4148" s="33"/>
    </row>
    <row r="4149" spans="3:3">
      <c r="C4149" s="33"/>
    </row>
    <row r="4150" spans="3:3">
      <c r="C4150" s="33"/>
    </row>
    <row r="4151" spans="3:3">
      <c r="C4151" s="33"/>
    </row>
    <row r="4152" spans="3:3">
      <c r="C4152" s="33"/>
    </row>
    <row r="4153" spans="3:3">
      <c r="C4153" s="33"/>
    </row>
    <row r="4154" spans="3:3">
      <c r="C4154" s="33"/>
    </row>
    <row r="4155" spans="3:3">
      <c r="C4155" s="33"/>
    </row>
    <row r="4156" spans="3:3">
      <c r="C4156" s="33"/>
    </row>
    <row r="4157" spans="3:3">
      <c r="C4157" s="33"/>
    </row>
    <row r="4158" spans="3:3">
      <c r="C4158" s="33"/>
    </row>
    <row r="4159" spans="3:3">
      <c r="C4159" s="33"/>
    </row>
    <row r="4160" spans="3:3">
      <c r="C4160" s="33"/>
    </row>
    <row r="4161" spans="3:3">
      <c r="C4161" s="33"/>
    </row>
    <row r="4162" spans="3:3">
      <c r="C4162" s="33"/>
    </row>
    <row r="4163" spans="3:3">
      <c r="C4163" s="33"/>
    </row>
    <row r="4164" spans="3:3">
      <c r="C4164" s="33"/>
    </row>
    <row r="4165" spans="3:3">
      <c r="C4165" s="33"/>
    </row>
    <row r="4166" spans="3:3">
      <c r="C4166" s="33"/>
    </row>
    <row r="4167" spans="3:3">
      <c r="C4167" s="33"/>
    </row>
    <row r="4168" spans="3:3">
      <c r="C4168" s="33"/>
    </row>
    <row r="4169" spans="3:3">
      <c r="C4169" s="33"/>
    </row>
    <row r="4170" spans="3:3">
      <c r="C4170" s="33"/>
    </row>
    <row r="4171" spans="3:3">
      <c r="C4171" s="33"/>
    </row>
    <row r="4172" spans="3:3">
      <c r="C4172" s="33"/>
    </row>
    <row r="4173" spans="3:3">
      <c r="C4173" s="33"/>
    </row>
    <row r="4174" spans="3:3">
      <c r="C4174" s="33"/>
    </row>
    <row r="4175" spans="3:3">
      <c r="C4175" s="33"/>
    </row>
    <row r="4176" spans="3:3">
      <c r="C4176" s="33"/>
    </row>
    <row r="4177" spans="3:3">
      <c r="C4177" s="33"/>
    </row>
    <row r="4178" spans="3:3">
      <c r="C4178" s="33"/>
    </row>
    <row r="4179" spans="3:3">
      <c r="C4179" s="33"/>
    </row>
    <row r="4180" spans="3:3">
      <c r="C4180" s="33"/>
    </row>
    <row r="4181" spans="3:3">
      <c r="C4181" s="33"/>
    </row>
    <row r="4182" spans="3:3">
      <c r="C4182" s="33"/>
    </row>
    <row r="4183" spans="3:3">
      <c r="C4183" s="33"/>
    </row>
    <row r="4184" spans="3:3">
      <c r="C4184" s="33"/>
    </row>
    <row r="4185" spans="3:3">
      <c r="C4185" s="33"/>
    </row>
    <row r="4186" spans="3:3">
      <c r="C4186" s="33"/>
    </row>
    <row r="4187" spans="3:3">
      <c r="C4187" s="33"/>
    </row>
    <row r="4188" spans="3:3">
      <c r="C4188" s="33"/>
    </row>
    <row r="4189" spans="3:3">
      <c r="C4189" s="33"/>
    </row>
    <row r="4190" spans="3:3">
      <c r="C4190" s="33"/>
    </row>
    <row r="4191" spans="3:3">
      <c r="C4191" s="33"/>
    </row>
    <row r="4192" spans="3:3">
      <c r="C4192" s="33"/>
    </row>
    <row r="4193" spans="3:3">
      <c r="C4193" s="33"/>
    </row>
    <row r="4194" spans="3:3">
      <c r="C4194" s="33"/>
    </row>
    <row r="4195" spans="3:3">
      <c r="C4195" s="33"/>
    </row>
    <row r="4196" spans="3:3">
      <c r="C4196" s="33"/>
    </row>
    <row r="4197" spans="3:3">
      <c r="C4197" s="33"/>
    </row>
    <row r="4198" spans="3:3">
      <c r="C4198" s="33"/>
    </row>
    <row r="4199" spans="3:3">
      <c r="C4199" s="33"/>
    </row>
    <row r="4200" spans="3:3">
      <c r="C4200" s="33"/>
    </row>
    <row r="4201" spans="3:3">
      <c r="C4201" s="33"/>
    </row>
    <row r="4202" spans="3:3">
      <c r="C4202" s="33"/>
    </row>
    <row r="4203" spans="3:3">
      <c r="C4203" s="33"/>
    </row>
    <row r="4204" spans="3:3">
      <c r="C4204" s="33"/>
    </row>
    <row r="4205" spans="3:3">
      <c r="C4205" s="33"/>
    </row>
    <row r="4206" spans="3:3">
      <c r="C4206" s="33"/>
    </row>
    <row r="4207" spans="3:3">
      <c r="C4207" s="33"/>
    </row>
    <row r="4208" spans="3:3">
      <c r="C4208" s="33"/>
    </row>
    <row r="4209" spans="3:3">
      <c r="C4209" s="33"/>
    </row>
    <row r="4210" spans="3:3">
      <c r="C4210" s="33"/>
    </row>
    <row r="4211" spans="3:3">
      <c r="C4211" s="33"/>
    </row>
    <row r="4212" spans="3:3">
      <c r="C4212" s="33"/>
    </row>
    <row r="4213" spans="3:3">
      <c r="C4213" s="33"/>
    </row>
    <row r="4214" spans="3:3">
      <c r="C4214" s="33"/>
    </row>
    <row r="4215" spans="3:3">
      <c r="C4215" s="33"/>
    </row>
    <row r="4216" spans="3:3">
      <c r="C4216" s="33"/>
    </row>
    <row r="4217" spans="3:3">
      <c r="C4217" s="33"/>
    </row>
    <row r="4218" spans="3:3">
      <c r="C4218" s="33"/>
    </row>
    <row r="4219" spans="3:3">
      <c r="C4219" s="33"/>
    </row>
    <row r="4220" spans="3:3">
      <c r="C4220" s="33"/>
    </row>
    <row r="4221" spans="3:3">
      <c r="C4221" s="33"/>
    </row>
    <row r="4222" spans="3:3">
      <c r="C4222" s="33"/>
    </row>
    <row r="4223" spans="3:3">
      <c r="C4223" s="33"/>
    </row>
    <row r="4224" spans="3:3">
      <c r="C4224" s="33"/>
    </row>
    <row r="4225" spans="3:3">
      <c r="C4225" s="33"/>
    </row>
    <row r="4226" spans="3:3">
      <c r="C4226" s="33"/>
    </row>
    <row r="4227" spans="3:3">
      <c r="C4227" s="33"/>
    </row>
    <row r="4228" spans="3:3">
      <c r="C4228" s="33"/>
    </row>
    <row r="4229" spans="3:3">
      <c r="C4229" s="33"/>
    </row>
    <row r="4230" spans="3:3">
      <c r="C4230" s="33"/>
    </row>
    <row r="4231" spans="3:3">
      <c r="C4231" s="33"/>
    </row>
    <row r="4232" spans="3:3">
      <c r="C4232" s="33"/>
    </row>
    <row r="4233" spans="3:3">
      <c r="C4233" s="33"/>
    </row>
    <row r="4234" spans="3:3">
      <c r="C4234" s="33"/>
    </row>
    <row r="4235" spans="3:3">
      <c r="C4235" s="33"/>
    </row>
    <row r="4236" spans="3:3">
      <c r="C4236" s="33"/>
    </row>
    <row r="4237" spans="3:3">
      <c r="C4237" s="33"/>
    </row>
    <row r="4238" spans="3:3">
      <c r="C4238" s="33"/>
    </row>
    <row r="4239" spans="3:3">
      <c r="C4239" s="33"/>
    </row>
    <row r="4240" spans="3:3">
      <c r="C4240" s="33"/>
    </row>
    <row r="4241" spans="3:3">
      <c r="C4241" s="33"/>
    </row>
    <row r="4242" spans="3:3">
      <c r="C4242" s="33"/>
    </row>
    <row r="4243" spans="3:3">
      <c r="C4243" s="33"/>
    </row>
    <row r="4244" spans="3:3">
      <c r="C4244" s="33"/>
    </row>
    <row r="4245" spans="3:3">
      <c r="C4245" s="33"/>
    </row>
    <row r="4246" spans="3:3">
      <c r="C4246" s="33"/>
    </row>
    <row r="4247" spans="3:3">
      <c r="C4247" s="33"/>
    </row>
    <row r="4248" spans="3:3">
      <c r="C4248" s="33"/>
    </row>
    <row r="4249" spans="3:3">
      <c r="C4249" s="33"/>
    </row>
    <row r="4250" spans="3:3">
      <c r="C4250" s="33"/>
    </row>
    <row r="4251" spans="3:3">
      <c r="C4251" s="33"/>
    </row>
    <row r="4252" spans="3:3">
      <c r="C4252" s="33"/>
    </row>
    <row r="4253" spans="3:3">
      <c r="C4253" s="33"/>
    </row>
    <row r="4254" spans="3:3">
      <c r="C4254" s="33"/>
    </row>
    <row r="4255" spans="3:3">
      <c r="C4255" s="33"/>
    </row>
    <row r="4256" spans="3:3">
      <c r="C4256" s="33"/>
    </row>
    <row r="4257" spans="3:3">
      <c r="C4257" s="33"/>
    </row>
    <row r="4258" spans="3:3">
      <c r="C4258" s="33"/>
    </row>
    <row r="4259" spans="3:3">
      <c r="C4259" s="33"/>
    </row>
    <row r="4260" spans="3:3">
      <c r="C4260" s="33"/>
    </row>
    <row r="4261" spans="3:3">
      <c r="C4261" s="33"/>
    </row>
    <row r="4262" spans="3:3">
      <c r="C4262" s="33"/>
    </row>
    <row r="4263" spans="3:3">
      <c r="C4263" s="33"/>
    </row>
    <row r="4264" spans="3:3">
      <c r="C4264" s="33"/>
    </row>
    <row r="4265" spans="3:3">
      <c r="C4265" s="33"/>
    </row>
    <row r="4266" spans="3:3">
      <c r="C4266" s="33"/>
    </row>
    <row r="4267" spans="3:3">
      <c r="C4267" s="33"/>
    </row>
    <row r="4268" spans="3:3">
      <c r="C4268" s="33"/>
    </row>
    <row r="4269" spans="3:3">
      <c r="C4269" s="33"/>
    </row>
    <row r="4270" spans="3:3">
      <c r="C4270" s="33"/>
    </row>
    <row r="4271" spans="3:3">
      <c r="C4271" s="33"/>
    </row>
    <row r="4272" spans="3:3">
      <c r="C4272" s="33"/>
    </row>
    <row r="4273" spans="3:3">
      <c r="C4273" s="33"/>
    </row>
    <row r="4274" spans="3:3">
      <c r="C4274" s="33"/>
    </row>
    <row r="4275" spans="3:3">
      <c r="C4275" s="33"/>
    </row>
    <row r="4276" spans="3:3">
      <c r="C4276" s="33"/>
    </row>
    <row r="4277" spans="3:3">
      <c r="C4277" s="33"/>
    </row>
    <row r="4278" spans="3:3">
      <c r="C4278" s="33"/>
    </row>
    <row r="4279" spans="3:3">
      <c r="C4279" s="33"/>
    </row>
    <row r="4280" spans="3:3">
      <c r="C4280" s="33"/>
    </row>
    <row r="4281" spans="3:3">
      <c r="C4281" s="33"/>
    </row>
    <row r="4282" spans="3:3">
      <c r="C4282" s="33"/>
    </row>
    <row r="4283" spans="3:3">
      <c r="C4283" s="33"/>
    </row>
    <row r="4284" spans="3:3">
      <c r="C4284" s="33"/>
    </row>
    <row r="4285" spans="3:3">
      <c r="C4285" s="33"/>
    </row>
    <row r="4286" spans="3:3">
      <c r="C4286" s="33"/>
    </row>
    <row r="4287" spans="3:3">
      <c r="C4287" s="33"/>
    </row>
    <row r="4288" spans="3:3">
      <c r="C4288" s="33"/>
    </row>
    <row r="4289" spans="3:3">
      <c r="C4289" s="33"/>
    </row>
    <row r="4290" spans="3:3">
      <c r="C4290" s="33"/>
    </row>
    <row r="4291" spans="3:3">
      <c r="C4291" s="33"/>
    </row>
    <row r="4292" spans="3:3">
      <c r="C4292" s="33"/>
    </row>
    <row r="4293" spans="3:3">
      <c r="C4293" s="33"/>
    </row>
    <row r="4294" spans="3:3">
      <c r="C4294" s="33"/>
    </row>
    <row r="4295" spans="3:3">
      <c r="C4295" s="33"/>
    </row>
    <row r="4296" spans="3:3">
      <c r="C4296" s="33"/>
    </row>
    <row r="4297" spans="3:3">
      <c r="C4297" s="33"/>
    </row>
    <row r="4298" spans="3:3">
      <c r="C4298" s="33"/>
    </row>
    <row r="4299" spans="3:3">
      <c r="C4299" s="33"/>
    </row>
    <row r="4300" spans="3:3">
      <c r="C4300" s="33"/>
    </row>
    <row r="4301" spans="3:3">
      <c r="C4301" s="33"/>
    </row>
    <row r="4302" spans="3:3">
      <c r="C4302" s="33"/>
    </row>
    <row r="4303" spans="3:3">
      <c r="C4303" s="33"/>
    </row>
    <row r="4304" spans="3:3">
      <c r="C4304" s="33"/>
    </row>
    <row r="4305" spans="3:3">
      <c r="C4305" s="33"/>
    </row>
    <row r="4306" spans="3:3">
      <c r="C4306" s="33"/>
    </row>
    <row r="4307" spans="3:3">
      <c r="C4307" s="33"/>
    </row>
    <row r="4308" spans="3:3">
      <c r="C4308" s="33"/>
    </row>
    <row r="4309" spans="3:3">
      <c r="C4309" s="33"/>
    </row>
    <row r="4310" spans="3:3">
      <c r="C4310" s="33"/>
    </row>
    <row r="4311" spans="3:3">
      <c r="C4311" s="33"/>
    </row>
    <row r="4312" spans="3:3">
      <c r="C4312" s="33"/>
    </row>
    <row r="4313" spans="3:3">
      <c r="C4313" s="33"/>
    </row>
    <row r="4314" spans="3:3">
      <c r="C4314" s="33"/>
    </row>
    <row r="4315" spans="3:3">
      <c r="C4315" s="33"/>
    </row>
    <row r="4316" spans="3:3">
      <c r="C4316" s="33"/>
    </row>
    <row r="4317" spans="3:3">
      <c r="C4317" s="33"/>
    </row>
    <row r="4318" spans="3:3">
      <c r="C4318" s="33"/>
    </row>
    <row r="4319" spans="3:3">
      <c r="C4319" s="33"/>
    </row>
    <row r="4320" spans="3:3">
      <c r="C4320" s="33"/>
    </row>
    <row r="4321" spans="3:3">
      <c r="C4321" s="33"/>
    </row>
    <row r="4322" spans="3:3">
      <c r="C4322" s="33"/>
    </row>
    <row r="4323" spans="3:3">
      <c r="C4323" s="33"/>
    </row>
    <row r="4324" spans="3:3">
      <c r="C4324" s="33"/>
    </row>
    <row r="4325" spans="3:3">
      <c r="C4325" s="33"/>
    </row>
    <row r="4326" spans="3:3">
      <c r="C4326" s="33"/>
    </row>
    <row r="4327" spans="3:3">
      <c r="C4327" s="33"/>
    </row>
    <row r="4328" spans="3:3">
      <c r="C4328" s="33"/>
    </row>
    <row r="4329" spans="3:3">
      <c r="C4329" s="33"/>
    </row>
    <row r="4330" spans="3:3">
      <c r="C4330" s="33"/>
    </row>
    <row r="4331" spans="3:3">
      <c r="C4331" s="33"/>
    </row>
    <row r="4332" spans="3:3">
      <c r="C4332" s="33"/>
    </row>
    <row r="4333" spans="3:3">
      <c r="C4333" s="33"/>
    </row>
    <row r="4334" spans="3:3">
      <c r="C4334" s="33"/>
    </row>
    <row r="4335" spans="3:3">
      <c r="C4335" s="33"/>
    </row>
    <row r="4336" spans="3:3">
      <c r="C4336" s="33"/>
    </row>
    <row r="4337" spans="3:3">
      <c r="C4337" s="33"/>
    </row>
    <row r="4338" spans="3:3">
      <c r="C4338" s="33"/>
    </row>
    <row r="4339" spans="3:3">
      <c r="C4339" s="33"/>
    </row>
    <row r="4340" spans="3:3">
      <c r="C4340" s="33"/>
    </row>
    <row r="4341" spans="3:3">
      <c r="C4341" s="33"/>
    </row>
    <row r="4342" spans="3:3">
      <c r="C4342" s="33"/>
    </row>
    <row r="4343" spans="3:3">
      <c r="C4343" s="33"/>
    </row>
    <row r="4344" spans="3:3">
      <c r="C4344" s="33"/>
    </row>
    <row r="4345" spans="3:3">
      <c r="C4345" s="33"/>
    </row>
    <row r="4346" spans="3:3">
      <c r="C4346" s="33"/>
    </row>
    <row r="4347" spans="3:3">
      <c r="C4347" s="33"/>
    </row>
    <row r="4348" spans="3:3">
      <c r="C4348" s="33"/>
    </row>
    <row r="4349" spans="3:3">
      <c r="C4349" s="33"/>
    </row>
    <row r="4350" spans="3:3">
      <c r="C4350" s="33"/>
    </row>
    <row r="4351" spans="3:3">
      <c r="C4351" s="33"/>
    </row>
    <row r="4352" spans="3:3">
      <c r="C4352" s="33"/>
    </row>
    <row r="4353" spans="3:3">
      <c r="C4353" s="33"/>
    </row>
    <row r="4354" spans="3:3">
      <c r="C4354" s="33"/>
    </row>
    <row r="4355" spans="3:3">
      <c r="C4355" s="33"/>
    </row>
    <row r="4356" spans="3:3">
      <c r="C4356" s="33"/>
    </row>
    <row r="4357" spans="3:3">
      <c r="C4357" s="33"/>
    </row>
    <row r="4358" spans="3:3">
      <c r="C4358" s="33"/>
    </row>
    <row r="4359" spans="3:3">
      <c r="C4359" s="33"/>
    </row>
    <row r="4360" spans="3:3">
      <c r="C4360" s="33"/>
    </row>
    <row r="4361" spans="3:3">
      <c r="C4361" s="33"/>
    </row>
    <row r="4362" spans="3:3">
      <c r="C4362" s="33"/>
    </row>
    <row r="4363" spans="3:3">
      <c r="C4363" s="33"/>
    </row>
    <row r="4364" spans="3:3">
      <c r="C4364" s="33"/>
    </row>
    <row r="4365" spans="3:3">
      <c r="C4365" s="33"/>
    </row>
    <row r="4366" spans="3:3">
      <c r="C4366" s="33"/>
    </row>
    <row r="4367" spans="3:3">
      <c r="C4367" s="33"/>
    </row>
    <row r="4368" spans="3:3">
      <c r="C4368" s="33"/>
    </row>
    <row r="4369" spans="3:3">
      <c r="C4369" s="33"/>
    </row>
    <row r="4370" spans="3:3">
      <c r="C4370" s="33"/>
    </row>
    <row r="4371" spans="3:3">
      <c r="C4371" s="33"/>
    </row>
    <row r="4372" spans="3:3">
      <c r="C4372" s="33"/>
    </row>
    <row r="4373" spans="3:3">
      <c r="C4373" s="33"/>
    </row>
    <row r="4374" spans="3:3">
      <c r="C4374" s="33"/>
    </row>
    <row r="4375" spans="3:3">
      <c r="C4375" s="33"/>
    </row>
    <row r="4376" spans="3:3">
      <c r="C4376" s="33"/>
    </row>
    <row r="4377" spans="3:3">
      <c r="C4377" s="33"/>
    </row>
    <row r="4378" spans="3:3">
      <c r="C4378" s="33"/>
    </row>
    <row r="4379" spans="3:3">
      <c r="C4379" s="33"/>
    </row>
    <row r="4380" spans="3:3">
      <c r="C4380" s="33"/>
    </row>
    <row r="4381" spans="3:3">
      <c r="C4381" s="33"/>
    </row>
    <row r="4382" spans="3:3">
      <c r="C4382" s="33"/>
    </row>
    <row r="4383" spans="3:3">
      <c r="C4383" s="33"/>
    </row>
    <row r="4384" spans="3:3">
      <c r="C4384" s="33"/>
    </row>
    <row r="4385" spans="3:3">
      <c r="C4385" s="33"/>
    </row>
    <row r="4386" spans="3:3">
      <c r="C4386" s="33"/>
    </row>
    <row r="4387" spans="3:3">
      <c r="C4387" s="33"/>
    </row>
    <row r="4388" spans="3:3">
      <c r="C4388" s="33"/>
    </row>
    <row r="4389" spans="3:3">
      <c r="C4389" s="33"/>
    </row>
    <row r="4390" spans="3:3">
      <c r="C4390" s="33"/>
    </row>
    <row r="4391" spans="3:3">
      <c r="C4391" s="33"/>
    </row>
    <row r="4392" spans="3:3">
      <c r="C4392" s="33"/>
    </row>
    <row r="4393" spans="3:3">
      <c r="C4393" s="33"/>
    </row>
    <row r="4394" spans="3:3">
      <c r="C4394" s="33"/>
    </row>
    <row r="4395" spans="3:3">
      <c r="C4395" s="33"/>
    </row>
    <row r="4396" spans="3:3">
      <c r="C4396" s="33"/>
    </row>
    <row r="4397" spans="3:3">
      <c r="C4397" s="33"/>
    </row>
    <row r="4398" spans="3:3">
      <c r="C4398" s="33"/>
    </row>
    <row r="4399" spans="3:3">
      <c r="C4399" s="33"/>
    </row>
    <row r="4400" spans="3:3">
      <c r="C4400" s="33"/>
    </row>
    <row r="4401" spans="3:3">
      <c r="C4401" s="33"/>
    </row>
    <row r="4402" spans="3:3">
      <c r="C4402" s="33"/>
    </row>
    <row r="4403" spans="3:3">
      <c r="C4403" s="33"/>
    </row>
    <row r="4404" spans="3:3">
      <c r="C4404" s="33"/>
    </row>
    <row r="4405" spans="3:3">
      <c r="C4405" s="33"/>
    </row>
    <row r="4406" spans="3:3">
      <c r="C4406" s="33"/>
    </row>
    <row r="4407" spans="3:3">
      <c r="C4407" s="33"/>
    </row>
    <row r="4408" spans="3:3">
      <c r="C4408" s="33"/>
    </row>
    <row r="4409" spans="3:3">
      <c r="C4409" s="33"/>
    </row>
    <row r="4410" spans="3:3">
      <c r="C4410" s="33"/>
    </row>
    <row r="4411" spans="3:3">
      <c r="C4411" s="33"/>
    </row>
    <row r="4412" spans="3:3">
      <c r="C4412" s="33"/>
    </row>
    <row r="4413" spans="3:3">
      <c r="C4413" s="33"/>
    </row>
    <row r="4414" spans="3:3">
      <c r="C4414" s="33"/>
    </row>
    <row r="4415" spans="3:3">
      <c r="C4415" s="33"/>
    </row>
    <row r="4416" spans="3:3">
      <c r="C4416" s="33"/>
    </row>
    <row r="4417" spans="3:3">
      <c r="C4417" s="33"/>
    </row>
    <row r="4418" spans="3:3">
      <c r="C4418" s="33"/>
    </row>
    <row r="4419" spans="3:3">
      <c r="C4419" s="33"/>
    </row>
    <row r="4420" spans="3:3">
      <c r="C4420" s="33"/>
    </row>
    <row r="4421" spans="3:3">
      <c r="C4421" s="33"/>
    </row>
    <row r="4422" spans="3:3">
      <c r="C4422" s="33"/>
    </row>
    <row r="4423" spans="3:3">
      <c r="C4423" s="33"/>
    </row>
    <row r="4424" spans="3:3">
      <c r="C4424" s="33"/>
    </row>
    <row r="4425" spans="3:3">
      <c r="C4425" s="33"/>
    </row>
    <row r="4426" spans="3:3">
      <c r="C4426" s="33"/>
    </row>
    <row r="4427" spans="3:3">
      <c r="C4427" s="33"/>
    </row>
    <row r="4428" spans="3:3">
      <c r="C4428" s="33"/>
    </row>
    <row r="4429" spans="3:3">
      <c r="C4429" s="33"/>
    </row>
    <row r="4430" spans="3:3">
      <c r="C4430" s="33"/>
    </row>
    <row r="4431" spans="3:3">
      <c r="C4431" s="33"/>
    </row>
    <row r="4432" spans="3:3">
      <c r="C4432" s="33"/>
    </row>
    <row r="4433" spans="3:3">
      <c r="C4433" s="33"/>
    </row>
    <row r="4434" spans="3:3">
      <c r="C4434" s="33"/>
    </row>
    <row r="4435" spans="3:3">
      <c r="C4435" s="33"/>
    </row>
    <row r="4436" spans="3:3">
      <c r="C4436" s="33"/>
    </row>
    <row r="4437" spans="3:3">
      <c r="C4437" s="33"/>
    </row>
    <row r="4438" spans="3:3">
      <c r="C4438" s="33"/>
    </row>
    <row r="4439" spans="3:3">
      <c r="C4439" s="33"/>
    </row>
    <row r="4440" spans="3:3">
      <c r="C4440" s="33"/>
    </row>
    <row r="4441" spans="3:3">
      <c r="C4441" s="33"/>
    </row>
    <row r="4442" spans="3:3">
      <c r="C4442" s="33"/>
    </row>
    <row r="4443" spans="3:3">
      <c r="C4443" s="33"/>
    </row>
    <row r="4444" spans="3:3">
      <c r="C4444" s="33"/>
    </row>
    <row r="4445" spans="3:3">
      <c r="C4445" s="33"/>
    </row>
    <row r="4446" spans="3:3">
      <c r="C4446" s="33"/>
    </row>
    <row r="4447" spans="3:3">
      <c r="C4447" s="33"/>
    </row>
    <row r="4448" spans="3:3">
      <c r="C4448" s="33"/>
    </row>
    <row r="4449" spans="3:3">
      <c r="C4449" s="33"/>
    </row>
    <row r="4450" spans="3:3">
      <c r="C4450" s="33"/>
    </row>
    <row r="4451" spans="3:3">
      <c r="C4451" s="33"/>
    </row>
    <row r="4452" spans="3:3">
      <c r="C4452" s="33"/>
    </row>
    <row r="4453" spans="3:3">
      <c r="C4453" s="33"/>
    </row>
    <row r="4454" spans="3:3">
      <c r="C4454" s="33"/>
    </row>
    <row r="4455" spans="3:3">
      <c r="C4455" s="33"/>
    </row>
    <row r="4456" spans="3:3">
      <c r="C4456" s="33"/>
    </row>
    <row r="4457" spans="3:3">
      <c r="C4457" s="33"/>
    </row>
    <row r="4458" spans="3:3">
      <c r="C4458" s="33"/>
    </row>
    <row r="4459" spans="3:3">
      <c r="C4459" s="33"/>
    </row>
    <row r="4460" spans="3:3">
      <c r="C4460" s="33"/>
    </row>
    <row r="4461" spans="3:3">
      <c r="C4461" s="33"/>
    </row>
    <row r="4462" spans="3:3">
      <c r="C4462" s="33"/>
    </row>
    <row r="4463" spans="3:3">
      <c r="C4463" s="33"/>
    </row>
    <row r="4464" spans="3:3">
      <c r="C4464" s="33"/>
    </row>
    <row r="4465" spans="3:3">
      <c r="C4465" s="33"/>
    </row>
    <row r="4466" spans="3:3">
      <c r="C4466" s="33"/>
    </row>
    <row r="4467" spans="3:3">
      <c r="C4467" s="33"/>
    </row>
    <row r="4468" spans="3:3">
      <c r="C4468" s="33"/>
    </row>
    <row r="4469" spans="3:3">
      <c r="C4469" s="33"/>
    </row>
    <row r="4470" spans="3:3">
      <c r="C4470" s="33"/>
    </row>
    <row r="4471" spans="3:3">
      <c r="C4471" s="33"/>
    </row>
    <row r="4472" spans="3:3">
      <c r="C4472" s="33"/>
    </row>
    <row r="4473" spans="3:3">
      <c r="C4473" s="33"/>
    </row>
    <row r="4474" spans="3:3">
      <c r="C4474" s="33"/>
    </row>
    <row r="4475" spans="3:3">
      <c r="C4475" s="33"/>
    </row>
    <row r="4476" spans="3:3">
      <c r="C4476" s="33"/>
    </row>
    <row r="4477" spans="3:3">
      <c r="C4477" s="33"/>
    </row>
    <row r="4478" spans="3:3">
      <c r="C4478" s="33"/>
    </row>
    <row r="4479" spans="3:3">
      <c r="C4479" s="33"/>
    </row>
    <row r="4480" spans="3:3">
      <c r="C4480" s="33"/>
    </row>
    <row r="4481" spans="3:3">
      <c r="C4481" s="33"/>
    </row>
    <row r="4482" spans="3:3">
      <c r="C4482" s="33"/>
    </row>
    <row r="4483" spans="3:3">
      <c r="C4483" s="33"/>
    </row>
    <row r="4484" spans="3:3">
      <c r="C4484" s="33"/>
    </row>
    <row r="4485" spans="3:3">
      <c r="C4485" s="33"/>
    </row>
    <row r="4486" spans="3:3">
      <c r="C4486" s="33"/>
    </row>
    <row r="4487" spans="3:3">
      <c r="C4487" s="33"/>
    </row>
    <row r="4488" spans="3:3">
      <c r="C4488" s="33"/>
    </row>
    <row r="4489" spans="3:3">
      <c r="C4489" s="33"/>
    </row>
    <row r="4490" spans="3:3">
      <c r="C4490" s="33"/>
    </row>
    <row r="4491" spans="3:3">
      <c r="C4491" s="33"/>
    </row>
    <row r="4492" spans="3:3">
      <c r="C4492" s="33"/>
    </row>
    <row r="4493" spans="3:3">
      <c r="C4493" s="33"/>
    </row>
    <row r="4494" spans="3:3">
      <c r="C4494" s="33"/>
    </row>
    <row r="4495" spans="3:3">
      <c r="C4495" s="33"/>
    </row>
    <row r="4496" spans="3:3">
      <c r="C4496" s="33"/>
    </row>
    <row r="4497" spans="3:3">
      <c r="C4497" s="33"/>
    </row>
    <row r="4498" spans="3:3">
      <c r="C4498" s="33"/>
    </row>
    <row r="4499" spans="3:3">
      <c r="C4499" s="33"/>
    </row>
    <row r="4500" spans="3:3">
      <c r="C4500" s="33"/>
    </row>
    <row r="4501" spans="3:3">
      <c r="C4501" s="33"/>
    </row>
    <row r="4502" spans="3:3">
      <c r="C4502" s="33"/>
    </row>
    <row r="4503" spans="3:3">
      <c r="C4503" s="33"/>
    </row>
    <row r="4504" spans="3:3">
      <c r="C4504" s="33"/>
    </row>
    <row r="4505" spans="3:3">
      <c r="C4505" s="33"/>
    </row>
    <row r="4506" spans="3:3">
      <c r="C4506" s="33"/>
    </row>
    <row r="4507" spans="3:3">
      <c r="C4507" s="33"/>
    </row>
    <row r="4508" spans="3:3">
      <c r="C4508" s="33"/>
    </row>
    <row r="4509" spans="3:3">
      <c r="C4509" s="33"/>
    </row>
    <row r="4510" spans="3:3">
      <c r="C4510" s="33"/>
    </row>
    <row r="4511" spans="3:3">
      <c r="C4511" s="33"/>
    </row>
    <row r="4512" spans="3:3">
      <c r="C4512" s="33"/>
    </row>
    <row r="4513" spans="3:3">
      <c r="C4513" s="33"/>
    </row>
    <row r="4514" spans="3:3">
      <c r="C4514" s="33"/>
    </row>
    <row r="4515" spans="3:3">
      <c r="C4515" s="33"/>
    </row>
    <row r="4516" spans="3:3">
      <c r="C4516" s="33"/>
    </row>
    <row r="4517" spans="3:3">
      <c r="C4517" s="33"/>
    </row>
    <row r="4518" spans="3:3">
      <c r="C4518" s="33"/>
    </row>
    <row r="4519" spans="3:3">
      <c r="C4519" s="33"/>
    </row>
    <row r="4520" spans="3:3">
      <c r="C4520" s="33"/>
    </row>
    <row r="4521" spans="3:3">
      <c r="C4521" s="33"/>
    </row>
    <row r="4522" spans="3:3">
      <c r="C4522" s="33"/>
    </row>
    <row r="4523" spans="3:3">
      <c r="C4523" s="33"/>
    </row>
    <row r="4524" spans="3:3">
      <c r="C4524" s="33"/>
    </row>
    <row r="4525" spans="3:3">
      <c r="C4525" s="33"/>
    </row>
    <row r="4526" spans="3:3">
      <c r="C4526" s="33"/>
    </row>
    <row r="4527" spans="3:3">
      <c r="C4527" s="33"/>
    </row>
    <row r="4528" spans="3:3">
      <c r="C4528" s="33"/>
    </row>
    <row r="4529" spans="3:3">
      <c r="C4529" s="33"/>
    </row>
    <row r="4530" spans="3:3">
      <c r="C4530" s="33"/>
    </row>
    <row r="4531" spans="3:3">
      <c r="C4531" s="33"/>
    </row>
    <row r="4532" spans="3:3">
      <c r="C4532" s="33"/>
    </row>
    <row r="4533" spans="3:3">
      <c r="C4533" s="33"/>
    </row>
    <row r="4534" spans="3:3">
      <c r="C4534" s="33"/>
    </row>
    <row r="4535" spans="3:3">
      <c r="C4535" s="33"/>
    </row>
    <row r="4536" spans="3:3">
      <c r="C4536" s="33"/>
    </row>
    <row r="4537" spans="3:3">
      <c r="C4537" s="33"/>
    </row>
    <row r="4538" spans="3:3">
      <c r="C4538" s="33"/>
    </row>
    <row r="4539" spans="3:3">
      <c r="C4539" s="33"/>
    </row>
    <row r="4540" spans="3:3">
      <c r="C4540" s="33"/>
    </row>
    <row r="4541" spans="3:3">
      <c r="C4541" s="33"/>
    </row>
    <row r="4542" spans="3:3">
      <c r="C4542" s="33"/>
    </row>
    <row r="4543" spans="3:3">
      <c r="C4543" s="33"/>
    </row>
    <row r="4544" spans="3:3">
      <c r="C4544" s="33"/>
    </row>
    <row r="4545" spans="3:3">
      <c r="C4545" s="33"/>
    </row>
    <row r="4546" spans="3:3">
      <c r="C4546" s="33"/>
    </row>
    <row r="4547" spans="3:3">
      <c r="C4547" s="33"/>
    </row>
    <row r="4548" spans="3:3">
      <c r="C4548" s="33"/>
    </row>
    <row r="4549" spans="3:3">
      <c r="C4549" s="33"/>
    </row>
    <row r="4550" spans="3:3">
      <c r="C4550" s="33"/>
    </row>
    <row r="4551" spans="3:3">
      <c r="C4551" s="33"/>
    </row>
    <row r="4552" spans="3:3">
      <c r="C4552" s="33"/>
    </row>
    <row r="4553" spans="3:3">
      <c r="C4553" s="33"/>
    </row>
    <row r="4554" spans="3:3">
      <c r="C4554" s="33"/>
    </row>
    <row r="4555" spans="3:3">
      <c r="C4555" s="33"/>
    </row>
    <row r="4556" spans="3:3">
      <c r="C4556" s="33"/>
    </row>
    <row r="4557" spans="3:3">
      <c r="C4557" s="33"/>
    </row>
    <row r="4558" spans="3:3">
      <c r="C4558" s="33"/>
    </row>
    <row r="4559" spans="3:3">
      <c r="C4559" s="33"/>
    </row>
    <row r="4560" spans="3:3">
      <c r="C4560" s="33"/>
    </row>
    <row r="4561" spans="3:3">
      <c r="C4561" s="33"/>
    </row>
    <row r="4562" spans="3:3">
      <c r="C4562" s="33"/>
    </row>
    <row r="4563" spans="3:3">
      <c r="C4563" s="33"/>
    </row>
    <row r="4564" spans="3:3">
      <c r="C4564" s="33"/>
    </row>
    <row r="4565" spans="3:3">
      <c r="C4565" s="33"/>
    </row>
    <row r="4566" spans="3:3">
      <c r="C4566" s="33"/>
    </row>
    <row r="4567" spans="3:3">
      <c r="C4567" s="33"/>
    </row>
    <row r="4568" spans="3:3">
      <c r="C4568" s="33"/>
    </row>
    <row r="4569" spans="3:3">
      <c r="C4569" s="33"/>
    </row>
    <row r="4570" spans="3:3">
      <c r="C4570" s="33"/>
    </row>
    <row r="4571" spans="3:3">
      <c r="C4571" s="33"/>
    </row>
    <row r="4572" spans="3:3">
      <c r="C4572" s="33"/>
    </row>
    <row r="4573" spans="3:3">
      <c r="C4573" s="33"/>
    </row>
    <row r="4574" spans="3:3">
      <c r="C4574" s="33"/>
    </row>
    <row r="4575" spans="3:3">
      <c r="C4575" s="33"/>
    </row>
    <row r="4576" spans="3:3">
      <c r="C4576" s="33"/>
    </row>
    <row r="4577" spans="3:3">
      <c r="C4577" s="33"/>
    </row>
    <row r="4578" spans="3:3">
      <c r="C4578" s="33"/>
    </row>
    <row r="4579" spans="3:3">
      <c r="C4579" s="33"/>
    </row>
    <row r="4580" spans="3:3">
      <c r="C4580" s="33"/>
    </row>
    <row r="4581" spans="3:3">
      <c r="C4581" s="33"/>
    </row>
    <row r="4582" spans="3:3">
      <c r="C4582" s="33"/>
    </row>
    <row r="4583" spans="3:3">
      <c r="C4583" s="33"/>
    </row>
    <row r="4584" spans="3:3">
      <c r="C4584" s="33"/>
    </row>
    <row r="4585" spans="3:3">
      <c r="C4585" s="33"/>
    </row>
    <row r="4586" spans="3:3">
      <c r="C4586" s="33"/>
    </row>
    <row r="4587" spans="3:3">
      <c r="C4587" s="33"/>
    </row>
    <row r="4588" spans="3:3">
      <c r="C4588" s="33"/>
    </row>
    <row r="4589" spans="3:3">
      <c r="C4589" s="33"/>
    </row>
    <row r="4590" spans="3:3">
      <c r="C4590" s="33"/>
    </row>
    <row r="4591" spans="3:3">
      <c r="C4591" s="33"/>
    </row>
    <row r="4592" spans="3:3">
      <c r="C4592" s="33"/>
    </row>
    <row r="4593" spans="3:3">
      <c r="C4593" s="33"/>
    </row>
    <row r="4594" spans="3:3">
      <c r="C4594" s="33"/>
    </row>
    <row r="4595" spans="3:3">
      <c r="C4595" s="33"/>
    </row>
    <row r="4596" spans="3:3">
      <c r="C4596" s="33"/>
    </row>
    <row r="4597" spans="3:3">
      <c r="C4597" s="33"/>
    </row>
    <row r="4598" spans="3:3">
      <c r="C4598" s="33"/>
    </row>
    <row r="4599" spans="3:3">
      <c r="C4599" s="33"/>
    </row>
    <row r="4600" spans="3:3">
      <c r="C4600" s="33"/>
    </row>
    <row r="4601" spans="3:3">
      <c r="C4601" s="33"/>
    </row>
    <row r="4602" spans="3:3">
      <c r="C4602" s="33"/>
    </row>
    <row r="4603" spans="3:3">
      <c r="C4603" s="33"/>
    </row>
    <row r="4604" spans="3:3">
      <c r="C4604" s="33"/>
    </row>
    <row r="4605" spans="3:3">
      <c r="C4605" s="33"/>
    </row>
    <row r="4606" spans="3:3">
      <c r="C4606" s="33"/>
    </row>
    <row r="4607" spans="3:3">
      <c r="C4607" s="33"/>
    </row>
    <row r="4608" spans="3:3">
      <c r="C4608" s="33"/>
    </row>
    <row r="4609" spans="3:3">
      <c r="C4609" s="33"/>
    </row>
    <row r="4610" spans="3:3">
      <c r="C4610" s="33"/>
    </row>
    <row r="4611" spans="3:3">
      <c r="C4611" s="33"/>
    </row>
    <row r="4612" spans="3:3">
      <c r="C4612" s="33"/>
    </row>
    <row r="4613" spans="3:3">
      <c r="C4613" s="33"/>
    </row>
    <row r="4614" spans="3:3">
      <c r="C4614" s="33"/>
    </row>
    <row r="4615" spans="3:3">
      <c r="C4615" s="33"/>
    </row>
    <row r="4616" spans="3:3">
      <c r="C4616" s="33"/>
    </row>
    <row r="4617" spans="3:3">
      <c r="C4617" s="33"/>
    </row>
    <row r="4618" spans="3:3">
      <c r="C4618" s="33"/>
    </row>
    <row r="4619" spans="3:3">
      <c r="C4619" s="33"/>
    </row>
    <row r="4620" spans="3:3">
      <c r="C4620" s="33"/>
    </row>
    <row r="4621" spans="3:3">
      <c r="C4621" s="33"/>
    </row>
    <row r="4622" spans="3:3">
      <c r="C4622" s="33"/>
    </row>
    <row r="4623" spans="3:3">
      <c r="C4623" s="33"/>
    </row>
    <row r="4624" spans="3:3">
      <c r="C4624" s="33"/>
    </row>
    <row r="4625" spans="3:3">
      <c r="C4625" s="33"/>
    </row>
    <row r="4626" spans="3:3">
      <c r="C4626" s="33"/>
    </row>
    <row r="4627" spans="3:3">
      <c r="C4627" s="33"/>
    </row>
    <row r="4628" spans="3:3">
      <c r="C4628" s="33"/>
    </row>
    <row r="4629" spans="3:3">
      <c r="C4629" s="33"/>
    </row>
    <row r="4630" spans="3:3">
      <c r="C4630" s="33"/>
    </row>
    <row r="4631" spans="3:3">
      <c r="C4631" s="33"/>
    </row>
    <row r="4632" spans="3:3">
      <c r="C4632" s="33"/>
    </row>
    <row r="4633" spans="3:3">
      <c r="C4633" s="33"/>
    </row>
    <row r="4634" spans="3:3">
      <c r="C4634" s="33"/>
    </row>
    <row r="4635" spans="3:3">
      <c r="C4635" s="33"/>
    </row>
    <row r="4636" spans="3:3">
      <c r="C4636" s="33"/>
    </row>
    <row r="4637" spans="3:3">
      <c r="C4637" s="33"/>
    </row>
    <row r="4638" spans="3:3">
      <c r="C4638" s="33"/>
    </row>
    <row r="4639" spans="3:3">
      <c r="C4639" s="33"/>
    </row>
    <row r="4640" spans="3:3">
      <c r="C4640" s="33"/>
    </row>
    <row r="4641" spans="3:3">
      <c r="C4641" s="33"/>
    </row>
    <row r="4642" spans="3:3">
      <c r="C4642" s="33"/>
    </row>
    <row r="4643" spans="3:3">
      <c r="C4643" s="33"/>
    </row>
    <row r="4644" spans="3:3">
      <c r="C4644" s="33"/>
    </row>
    <row r="4645" spans="3:3">
      <c r="C4645" s="33"/>
    </row>
    <row r="4646" spans="3:3">
      <c r="C4646" s="33"/>
    </row>
    <row r="4647" spans="3:3">
      <c r="C4647" s="33"/>
    </row>
    <row r="4648" spans="3:3">
      <c r="C4648" s="33"/>
    </row>
    <row r="4649" spans="3:3">
      <c r="C4649" s="33"/>
    </row>
    <row r="4650" spans="3:3">
      <c r="C4650" s="33"/>
    </row>
    <row r="4651" spans="3:3">
      <c r="C4651" s="33"/>
    </row>
    <row r="4652" spans="3:3">
      <c r="C4652" s="33"/>
    </row>
    <row r="4653" spans="3:3">
      <c r="C4653" s="33"/>
    </row>
    <row r="4654" spans="3:3">
      <c r="C4654" s="33"/>
    </row>
    <row r="4655" spans="3:3">
      <c r="C4655" s="33"/>
    </row>
    <row r="4656" spans="3:3">
      <c r="C4656" s="33"/>
    </row>
    <row r="4657" spans="3:3">
      <c r="C4657" s="33"/>
    </row>
    <row r="4658" spans="3:3">
      <c r="C4658" s="33"/>
    </row>
    <row r="4659" spans="3:3">
      <c r="C4659" s="33"/>
    </row>
    <row r="4660" spans="3:3">
      <c r="C4660" s="33"/>
    </row>
    <row r="4661" spans="3:3">
      <c r="C4661" s="33"/>
    </row>
    <row r="4662" spans="3:3">
      <c r="C4662" s="33"/>
    </row>
    <row r="4663" spans="3:3">
      <c r="C4663" s="33"/>
    </row>
    <row r="4664" spans="3:3">
      <c r="C4664" s="33"/>
    </row>
    <row r="4665" spans="3:3">
      <c r="C4665" s="33"/>
    </row>
    <row r="4666" spans="3:3">
      <c r="C4666" s="33"/>
    </row>
    <row r="4667" spans="3:3">
      <c r="C4667" s="33"/>
    </row>
    <row r="4668" spans="3:3">
      <c r="C4668" s="33"/>
    </row>
    <row r="4669" spans="3:3">
      <c r="C4669" s="33"/>
    </row>
    <row r="4670" spans="3:3">
      <c r="C4670" s="33"/>
    </row>
    <row r="4671" spans="3:3">
      <c r="C4671" s="33"/>
    </row>
    <row r="4672" spans="3:3">
      <c r="C4672" s="33"/>
    </row>
    <row r="4673" spans="3:3">
      <c r="C4673" s="33"/>
    </row>
    <row r="4674" spans="3:3">
      <c r="C4674" s="33"/>
    </row>
    <row r="4675" spans="3:3">
      <c r="C4675" s="33"/>
    </row>
    <row r="4676" spans="3:3">
      <c r="C4676" s="33"/>
    </row>
    <row r="4677" spans="3:3">
      <c r="C4677" s="33"/>
    </row>
    <row r="4678" spans="3:3">
      <c r="C4678" s="33"/>
    </row>
    <row r="4679" spans="3:3">
      <c r="C4679" s="33"/>
    </row>
    <row r="4680" spans="3:3">
      <c r="C4680" s="33"/>
    </row>
    <row r="4681" spans="3:3">
      <c r="C4681" s="33"/>
    </row>
    <row r="4682" spans="3:3">
      <c r="C4682" s="33"/>
    </row>
    <row r="4683" spans="3:3">
      <c r="C4683" s="33"/>
    </row>
    <row r="4684" spans="3:3">
      <c r="C4684" s="33"/>
    </row>
    <row r="4685" spans="3:3">
      <c r="C4685" s="33"/>
    </row>
    <row r="4686" spans="3:3">
      <c r="C4686" s="33"/>
    </row>
    <row r="4687" spans="3:3">
      <c r="C4687" s="33"/>
    </row>
    <row r="4688" spans="3:3">
      <c r="C4688" s="33"/>
    </row>
    <row r="4689" spans="3:3">
      <c r="C4689" s="33"/>
    </row>
    <row r="4690" spans="3:3">
      <c r="C4690" s="33"/>
    </row>
    <row r="4691" spans="3:3">
      <c r="C4691" s="33"/>
    </row>
    <row r="4692" spans="3:3">
      <c r="C4692" s="33"/>
    </row>
    <row r="4693" spans="3:3">
      <c r="C4693" s="33"/>
    </row>
    <row r="4694" spans="3:3">
      <c r="C4694" s="33"/>
    </row>
    <row r="4695" spans="3:3">
      <c r="C4695" s="33"/>
    </row>
    <row r="4696" spans="3:3">
      <c r="C4696" s="33"/>
    </row>
    <row r="4697" spans="3:3">
      <c r="C4697" s="33"/>
    </row>
    <row r="4698" spans="3:3">
      <c r="C4698" s="33"/>
    </row>
    <row r="4699" spans="3:3">
      <c r="C4699" s="33"/>
    </row>
    <row r="4700" spans="3:3">
      <c r="C4700" s="33"/>
    </row>
    <row r="4701" spans="3:3">
      <c r="C4701" s="33"/>
    </row>
    <row r="4702" spans="3:3">
      <c r="C4702" s="33"/>
    </row>
    <row r="4703" spans="3:3">
      <c r="C4703" s="33"/>
    </row>
    <row r="4704" spans="3:3">
      <c r="C4704" s="33"/>
    </row>
    <row r="4705" spans="3:3">
      <c r="C4705" s="33"/>
    </row>
    <row r="4706" spans="3:3">
      <c r="C4706" s="33"/>
    </row>
    <row r="4707" spans="3:3">
      <c r="C4707" s="33"/>
    </row>
    <row r="4708" spans="3:3">
      <c r="C4708" s="33"/>
    </row>
    <row r="4709" spans="3:3">
      <c r="C4709" s="33"/>
    </row>
    <row r="4710" spans="3:3">
      <c r="C4710" s="33"/>
    </row>
    <row r="4711" spans="3:3">
      <c r="C4711" s="33"/>
    </row>
    <row r="4712" spans="3:3">
      <c r="C4712" s="33"/>
    </row>
    <row r="4713" spans="3:3">
      <c r="C4713" s="33"/>
    </row>
    <row r="4714" spans="3:3">
      <c r="C4714" s="33"/>
    </row>
    <row r="4715" spans="3:3">
      <c r="C4715" s="33"/>
    </row>
    <row r="4716" spans="3:3">
      <c r="C4716" s="33"/>
    </row>
    <row r="4717" spans="3:3">
      <c r="C4717" s="33"/>
    </row>
    <row r="4718" spans="3:3">
      <c r="C4718" s="33"/>
    </row>
    <row r="4719" spans="3:3">
      <c r="C4719" s="33"/>
    </row>
    <row r="4720" spans="3:3">
      <c r="C4720" s="33"/>
    </row>
    <row r="4721" spans="3:3">
      <c r="C4721" s="33"/>
    </row>
    <row r="4722" spans="3:3">
      <c r="C4722" s="33"/>
    </row>
    <row r="4723" spans="3:3">
      <c r="C4723" s="33"/>
    </row>
    <row r="4724" spans="3:3">
      <c r="C4724" s="33"/>
    </row>
    <row r="4725" spans="3:3">
      <c r="C4725" s="33"/>
    </row>
    <row r="4726" spans="3:3">
      <c r="C4726" s="33"/>
    </row>
    <row r="4727" spans="3:3">
      <c r="C4727" s="33"/>
    </row>
    <row r="4728" spans="3:3">
      <c r="C4728" s="33"/>
    </row>
    <row r="4729" spans="3:3">
      <c r="C4729" s="33"/>
    </row>
    <row r="4730" spans="3:3">
      <c r="C4730" s="33"/>
    </row>
    <row r="4731" spans="3:3">
      <c r="C4731" s="33"/>
    </row>
    <row r="4732" spans="3:3">
      <c r="C4732" s="33"/>
    </row>
    <row r="4733" spans="3:3">
      <c r="C4733" s="33"/>
    </row>
    <row r="4734" spans="3:3">
      <c r="C4734" s="33"/>
    </row>
    <row r="4735" spans="3:3">
      <c r="C4735" s="33"/>
    </row>
    <row r="4736" spans="3:3">
      <c r="C4736" s="33"/>
    </row>
    <row r="4737" spans="3:3">
      <c r="C4737" s="33"/>
    </row>
    <row r="4738" spans="3:3">
      <c r="C4738" s="33"/>
    </row>
    <row r="4739" spans="3:3">
      <c r="C4739" s="33"/>
    </row>
    <row r="4740" spans="3:3">
      <c r="C4740" s="33"/>
    </row>
    <row r="4741" spans="3:3">
      <c r="C4741" s="33"/>
    </row>
    <row r="4742" spans="3:3">
      <c r="C4742" s="33"/>
    </row>
    <row r="4743" spans="3:3">
      <c r="C4743" s="33"/>
    </row>
    <row r="4744" spans="3:3">
      <c r="C4744" s="33"/>
    </row>
    <row r="4745" spans="3:3">
      <c r="C4745" s="33"/>
    </row>
    <row r="4746" spans="3:3">
      <c r="C4746" s="33"/>
    </row>
    <row r="4747" spans="3:3">
      <c r="C4747" s="33"/>
    </row>
    <row r="4748" spans="3:3">
      <c r="C4748" s="33"/>
    </row>
    <row r="4749" spans="3:3">
      <c r="C4749" s="33"/>
    </row>
    <row r="4750" spans="3:3">
      <c r="C4750" s="33"/>
    </row>
    <row r="4751" spans="3:3">
      <c r="C4751" s="33"/>
    </row>
    <row r="4752" spans="3:3">
      <c r="C4752" s="33"/>
    </row>
    <row r="4753" spans="3:3">
      <c r="C4753" s="33"/>
    </row>
    <row r="4754" spans="3:3">
      <c r="C4754" s="33"/>
    </row>
    <row r="4755" spans="3:3">
      <c r="C4755" s="33"/>
    </row>
    <row r="4756" spans="3:3">
      <c r="C4756" s="33"/>
    </row>
    <row r="4757" spans="3:3">
      <c r="C4757" s="33"/>
    </row>
    <row r="4758" spans="3:3">
      <c r="C4758" s="33"/>
    </row>
    <row r="4759" spans="3:3">
      <c r="C4759" s="33"/>
    </row>
    <row r="4760" spans="3:3">
      <c r="C4760" s="33"/>
    </row>
    <row r="4761" spans="3:3">
      <c r="C4761" s="33"/>
    </row>
    <row r="4762" spans="3:3">
      <c r="C4762" s="33"/>
    </row>
    <row r="4763" spans="3:3">
      <c r="C4763" s="33"/>
    </row>
    <row r="4764" spans="3:3">
      <c r="C4764" s="33"/>
    </row>
    <row r="4765" spans="3:3">
      <c r="C4765" s="33"/>
    </row>
    <row r="4766" spans="3:3">
      <c r="C4766" s="33"/>
    </row>
    <row r="4767" spans="3:3">
      <c r="C4767" s="33"/>
    </row>
    <row r="4768" spans="3:3">
      <c r="C4768" s="33"/>
    </row>
    <row r="4769" spans="3:3">
      <c r="C4769" s="33"/>
    </row>
    <row r="4770" spans="3:3">
      <c r="C4770" s="33"/>
    </row>
    <row r="4771" spans="3:3">
      <c r="C4771" s="33"/>
    </row>
    <row r="4772" spans="3:3">
      <c r="C4772" s="33"/>
    </row>
    <row r="4773" spans="3:3">
      <c r="C4773" s="33"/>
    </row>
    <row r="4774" spans="3:3">
      <c r="C4774" s="33"/>
    </row>
    <row r="4775" spans="3:3">
      <c r="C4775" s="33"/>
    </row>
    <row r="4776" spans="3:3">
      <c r="C4776" s="33"/>
    </row>
    <row r="4777" spans="3:3">
      <c r="C4777" s="33"/>
    </row>
    <row r="4778" spans="3:3">
      <c r="C4778" s="33"/>
    </row>
    <row r="4779" spans="3:3">
      <c r="C4779" s="33"/>
    </row>
    <row r="4780" spans="3:3">
      <c r="C4780" s="33"/>
    </row>
    <row r="4781" spans="3:3">
      <c r="C4781" s="33"/>
    </row>
    <row r="4782" spans="3:3">
      <c r="C4782" s="33"/>
    </row>
    <row r="4783" spans="3:3">
      <c r="C4783" s="33"/>
    </row>
    <row r="4784" spans="3:3">
      <c r="C4784" s="33"/>
    </row>
    <row r="4785" spans="3:3">
      <c r="C4785" s="33"/>
    </row>
    <row r="4786" spans="3:3">
      <c r="C4786" s="33"/>
    </row>
    <row r="4787" spans="3:3">
      <c r="C4787" s="33"/>
    </row>
    <row r="4788" spans="3:3">
      <c r="C4788" s="33"/>
    </row>
    <row r="4789" spans="3:3">
      <c r="C4789" s="33"/>
    </row>
    <row r="4790" spans="3:3">
      <c r="C4790" s="33"/>
    </row>
    <row r="4791" spans="3:3">
      <c r="C4791" s="33"/>
    </row>
    <row r="4792" spans="3:3">
      <c r="C4792" s="33"/>
    </row>
    <row r="4793" spans="3:3">
      <c r="C4793" s="33"/>
    </row>
    <row r="4794" spans="3:3">
      <c r="C4794" s="33"/>
    </row>
    <row r="4795" spans="3:3">
      <c r="C4795" s="33"/>
    </row>
    <row r="4796" spans="3:3">
      <c r="C4796" s="33"/>
    </row>
    <row r="4797" spans="3:3">
      <c r="C4797" s="33"/>
    </row>
    <row r="4798" spans="3:3">
      <c r="C4798" s="33"/>
    </row>
    <row r="4799" spans="3:3">
      <c r="C4799" s="33"/>
    </row>
    <row r="4800" spans="3:3">
      <c r="C4800" s="33"/>
    </row>
    <row r="4801" spans="3:3">
      <c r="C4801" s="33"/>
    </row>
    <row r="4802" spans="3:3">
      <c r="C4802" s="33"/>
    </row>
    <row r="4803" spans="3:3">
      <c r="C4803" s="33"/>
    </row>
    <row r="4804" spans="3:3">
      <c r="C4804" s="33"/>
    </row>
    <row r="4805" spans="3:3">
      <c r="C4805" s="33"/>
    </row>
    <row r="4806" spans="3:3">
      <c r="C4806" s="33"/>
    </row>
    <row r="4807" spans="3:3">
      <c r="C4807" s="33"/>
    </row>
    <row r="4808" spans="3:3">
      <c r="C4808" s="33"/>
    </row>
    <row r="4809" spans="3:3">
      <c r="C4809" s="33"/>
    </row>
    <row r="4810" spans="3:3">
      <c r="C4810" s="33"/>
    </row>
    <row r="4811" spans="3:3">
      <c r="C4811" s="33"/>
    </row>
    <row r="4812" spans="3:3">
      <c r="C4812" s="33"/>
    </row>
    <row r="4813" spans="3:3">
      <c r="C4813" s="33"/>
    </row>
    <row r="4814" spans="3:3">
      <c r="C4814" s="33"/>
    </row>
    <row r="4815" spans="3:3">
      <c r="C4815" s="33"/>
    </row>
    <row r="4816" spans="3:3">
      <c r="C4816" s="33"/>
    </row>
    <row r="4817" spans="3:3">
      <c r="C4817" s="33"/>
    </row>
    <row r="4818" spans="3:3">
      <c r="C4818" s="33"/>
    </row>
    <row r="4819" spans="3:3">
      <c r="C4819" s="33"/>
    </row>
    <row r="4820" spans="3:3">
      <c r="C4820" s="33"/>
    </row>
    <row r="4821" spans="3:3">
      <c r="C4821" s="33"/>
    </row>
    <row r="4822" spans="3:3">
      <c r="C4822" s="33"/>
    </row>
    <row r="4823" spans="3:3">
      <c r="C4823" s="33"/>
    </row>
    <row r="4824" spans="3:3">
      <c r="C4824" s="33"/>
    </row>
    <row r="4825" spans="3:3">
      <c r="C4825" s="33"/>
    </row>
    <row r="4826" spans="3:3">
      <c r="C4826" s="33"/>
    </row>
    <row r="4827" spans="3:3">
      <c r="C4827" s="33"/>
    </row>
    <row r="4828" spans="3:3">
      <c r="C4828" s="33"/>
    </row>
    <row r="4829" spans="3:3">
      <c r="C4829" s="33"/>
    </row>
    <row r="4830" spans="3:3">
      <c r="C4830" s="33"/>
    </row>
    <row r="4831" spans="3:3">
      <c r="C4831" s="33"/>
    </row>
    <row r="4832" spans="3:3">
      <c r="C4832" s="33"/>
    </row>
    <row r="4833" spans="3:3">
      <c r="C4833" s="33"/>
    </row>
    <row r="4834" spans="3:3">
      <c r="C4834" s="33"/>
    </row>
    <row r="4835" spans="3:3">
      <c r="C4835" s="33"/>
    </row>
    <row r="4836" spans="3:3">
      <c r="C4836" s="33"/>
    </row>
    <row r="4837" spans="3:3">
      <c r="C4837" s="33"/>
    </row>
    <row r="4838" spans="3:3">
      <c r="C4838" s="33"/>
    </row>
    <row r="4839" spans="3:3">
      <c r="C4839" s="33"/>
    </row>
    <row r="4840" spans="3:3">
      <c r="C4840" s="33"/>
    </row>
    <row r="4841" spans="3:3">
      <c r="C4841" s="33"/>
    </row>
    <row r="4842" spans="3:3">
      <c r="C4842" s="33"/>
    </row>
    <row r="4843" spans="3:3">
      <c r="C4843" s="33"/>
    </row>
    <row r="4844" spans="3:3">
      <c r="C4844" s="33"/>
    </row>
    <row r="4845" spans="3:3">
      <c r="C4845" s="33"/>
    </row>
    <row r="4846" spans="3:3">
      <c r="C4846" s="33"/>
    </row>
    <row r="4847" spans="3:3">
      <c r="C4847" s="33"/>
    </row>
    <row r="4848" spans="3:3">
      <c r="C4848" s="33"/>
    </row>
    <row r="4849" spans="3:3">
      <c r="C4849" s="33"/>
    </row>
    <row r="4850" spans="3:3">
      <c r="C4850" s="33"/>
    </row>
    <row r="4851" spans="3:3">
      <c r="C4851" s="33"/>
    </row>
    <row r="4852" spans="3:3">
      <c r="C4852" s="33"/>
    </row>
    <row r="4853" spans="3:3">
      <c r="C4853" s="33"/>
    </row>
    <row r="4854" spans="3:3">
      <c r="C4854" s="33"/>
    </row>
    <row r="4855" spans="3:3">
      <c r="C4855" s="33"/>
    </row>
    <row r="4856" spans="3:3">
      <c r="C4856" s="33"/>
    </row>
    <row r="4857" spans="3:3">
      <c r="C4857" s="33"/>
    </row>
    <row r="4858" spans="3:3">
      <c r="C4858" s="33"/>
    </row>
    <row r="4859" spans="3:3">
      <c r="C4859" s="33"/>
    </row>
    <row r="4860" spans="3:3">
      <c r="C4860" s="33"/>
    </row>
    <row r="4861" spans="3:3">
      <c r="C4861" s="33"/>
    </row>
    <row r="4862" spans="3:3">
      <c r="C4862" s="33"/>
    </row>
    <row r="4863" spans="3:3">
      <c r="C4863" s="33"/>
    </row>
    <row r="4864" spans="3:3">
      <c r="C4864" s="33"/>
    </row>
    <row r="4865" spans="3:3">
      <c r="C4865" s="33"/>
    </row>
    <row r="4866" spans="3:3">
      <c r="C4866" s="33"/>
    </row>
    <row r="4867" spans="3:3">
      <c r="C4867" s="33"/>
    </row>
    <row r="4868" spans="3:3">
      <c r="C4868" s="33"/>
    </row>
    <row r="4869" spans="3:3">
      <c r="C4869" s="33"/>
    </row>
    <row r="4870" spans="3:3">
      <c r="C4870" s="33"/>
    </row>
    <row r="4871" spans="3:3">
      <c r="C4871" s="33"/>
    </row>
    <row r="4872" spans="3:3">
      <c r="C4872" s="33"/>
    </row>
    <row r="4873" spans="3:3">
      <c r="C4873" s="33"/>
    </row>
    <row r="4874" spans="3:3">
      <c r="C4874" s="33"/>
    </row>
    <row r="4875" spans="3:3">
      <c r="C4875" s="33"/>
    </row>
    <row r="4876" spans="3:3">
      <c r="C4876" s="33"/>
    </row>
    <row r="4877" spans="3:3">
      <c r="C4877" s="33"/>
    </row>
    <row r="4878" spans="3:3">
      <c r="C4878" s="33"/>
    </row>
    <row r="4879" spans="3:3">
      <c r="C4879" s="33"/>
    </row>
    <row r="4880" spans="3:3">
      <c r="C4880" s="33"/>
    </row>
    <row r="4881" spans="3:3">
      <c r="C4881" s="33"/>
    </row>
    <row r="4882" spans="3:3">
      <c r="C4882" s="33"/>
    </row>
    <row r="4883" spans="3:3">
      <c r="C4883" s="33"/>
    </row>
    <row r="4884" spans="3:3">
      <c r="C4884" s="33"/>
    </row>
    <row r="4885" spans="3:3">
      <c r="C4885" s="33"/>
    </row>
    <row r="4886" spans="3:3">
      <c r="C4886" s="33"/>
    </row>
    <row r="4887" spans="3:3">
      <c r="C4887" s="33"/>
    </row>
    <row r="4888" spans="3:3">
      <c r="C4888" s="33"/>
    </row>
    <row r="4889" spans="3:3">
      <c r="C4889" s="33"/>
    </row>
    <row r="4890" spans="3:3">
      <c r="C4890" s="33"/>
    </row>
    <row r="4891" spans="3:3">
      <c r="C4891" s="33"/>
    </row>
    <row r="4892" spans="3:3">
      <c r="C4892" s="33"/>
    </row>
    <row r="4893" spans="3:3">
      <c r="C4893" s="33"/>
    </row>
    <row r="4894" spans="3:3">
      <c r="C4894" s="33"/>
    </row>
    <row r="4895" spans="3:3">
      <c r="C4895" s="33"/>
    </row>
    <row r="4896" spans="3:3">
      <c r="C4896" s="33"/>
    </row>
    <row r="4897" spans="3:3">
      <c r="C4897" s="33"/>
    </row>
    <row r="4898" spans="3:3">
      <c r="C4898" s="33"/>
    </row>
    <row r="4899" spans="3:3">
      <c r="C4899" s="33"/>
    </row>
    <row r="4900" spans="3:3">
      <c r="C4900" s="33"/>
    </row>
    <row r="4901" spans="3:3">
      <c r="C4901" s="33"/>
    </row>
    <row r="4902" spans="3:3">
      <c r="C4902" s="33"/>
    </row>
    <row r="4903" spans="3:3">
      <c r="C4903" s="33"/>
    </row>
    <row r="4904" spans="3:3">
      <c r="C4904" s="33"/>
    </row>
    <row r="4905" spans="3:3">
      <c r="C4905" s="33"/>
    </row>
    <row r="4906" spans="3:3">
      <c r="C4906" s="33"/>
    </row>
    <row r="4907" spans="3:3">
      <c r="C4907" s="33"/>
    </row>
    <row r="4908" spans="3:3">
      <c r="C4908" s="33"/>
    </row>
    <row r="4909" spans="3:3">
      <c r="C4909" s="33"/>
    </row>
    <row r="4910" spans="3:3">
      <c r="C4910" s="33"/>
    </row>
    <row r="4911" spans="3:3">
      <c r="C4911" s="33"/>
    </row>
    <row r="4912" spans="3:3">
      <c r="C4912" s="33"/>
    </row>
    <row r="4913" spans="3:3">
      <c r="C4913" s="33"/>
    </row>
    <row r="4914" spans="3:3">
      <c r="C4914" s="33"/>
    </row>
    <row r="4915" spans="3:3">
      <c r="C4915" s="33"/>
    </row>
    <row r="4916" spans="3:3">
      <c r="C4916" s="33"/>
    </row>
    <row r="4917" spans="3:3">
      <c r="C4917" s="33"/>
    </row>
    <row r="4918" spans="3:3">
      <c r="C4918" s="33"/>
    </row>
    <row r="4919" spans="3:3">
      <c r="C4919" s="33"/>
    </row>
    <row r="4920" spans="3:3">
      <c r="C4920" s="33"/>
    </row>
    <row r="4921" spans="3:3">
      <c r="C4921" s="33"/>
    </row>
    <row r="4922" spans="3:3">
      <c r="C4922" s="33"/>
    </row>
    <row r="4923" spans="3:3">
      <c r="C4923" s="33"/>
    </row>
    <row r="4924" spans="3:3">
      <c r="C4924" s="33"/>
    </row>
    <row r="4925" spans="3:3">
      <c r="C4925" s="33"/>
    </row>
    <row r="4926" spans="3:3">
      <c r="C4926" s="33"/>
    </row>
    <row r="4927" spans="3:3">
      <c r="C4927" s="33"/>
    </row>
    <row r="4928" spans="3:3">
      <c r="C4928" s="33"/>
    </row>
    <row r="4929" spans="3:3">
      <c r="C4929" s="33"/>
    </row>
    <row r="4930" spans="3:3">
      <c r="C4930" s="33"/>
    </row>
    <row r="4931" spans="3:3">
      <c r="C4931" s="33"/>
    </row>
    <row r="4932" spans="3:3">
      <c r="C4932" s="33"/>
    </row>
    <row r="4933" spans="3:3">
      <c r="C4933" s="33"/>
    </row>
    <row r="4934" spans="3:3">
      <c r="C4934" s="33"/>
    </row>
    <row r="4935" spans="3:3">
      <c r="C4935" s="33"/>
    </row>
    <row r="4936" spans="3:3">
      <c r="C4936" s="33"/>
    </row>
    <row r="4937" spans="3:3">
      <c r="C4937" s="33"/>
    </row>
    <row r="4938" spans="3:3">
      <c r="C4938" s="33"/>
    </row>
    <row r="4939" spans="3:3">
      <c r="C4939" s="33"/>
    </row>
    <row r="4940" spans="3:3">
      <c r="C4940" s="33"/>
    </row>
    <row r="4941" spans="3:3">
      <c r="C4941" s="33"/>
    </row>
    <row r="4942" spans="3:3">
      <c r="C4942" s="33"/>
    </row>
    <row r="4943" spans="3:3">
      <c r="C4943" s="33"/>
    </row>
    <row r="4944" spans="3:3">
      <c r="C4944" s="33"/>
    </row>
    <row r="4945" spans="3:3">
      <c r="C4945" s="33"/>
    </row>
    <row r="4946" spans="3:3">
      <c r="C4946" s="33"/>
    </row>
    <row r="4947" spans="3:3">
      <c r="C4947" s="33"/>
    </row>
    <row r="4948" spans="3:3">
      <c r="C4948" s="33"/>
    </row>
    <row r="4949" spans="3:3">
      <c r="C4949" s="33"/>
    </row>
    <row r="4950" spans="3:3">
      <c r="C4950" s="33"/>
    </row>
    <row r="4951" spans="3:3">
      <c r="C4951" s="33"/>
    </row>
    <row r="4952" spans="3:3">
      <c r="C4952" s="33"/>
    </row>
    <row r="4953" spans="3:3">
      <c r="C4953" s="33"/>
    </row>
    <row r="4954" spans="3:3">
      <c r="C4954" s="33"/>
    </row>
    <row r="4955" spans="3:3">
      <c r="C4955" s="33"/>
    </row>
    <row r="4956" spans="3:3">
      <c r="C4956" s="33"/>
    </row>
    <row r="4957" spans="3:3">
      <c r="C4957" s="33"/>
    </row>
    <row r="4958" spans="3:3">
      <c r="C4958" s="33"/>
    </row>
    <row r="4959" spans="3:3">
      <c r="C4959" s="33"/>
    </row>
    <row r="4960" spans="3:3">
      <c r="C4960" s="33"/>
    </row>
    <row r="4961" spans="3:3">
      <c r="C4961" s="33"/>
    </row>
    <row r="4962" spans="3:3">
      <c r="C4962" s="33"/>
    </row>
    <row r="4963" spans="3:3">
      <c r="C4963" s="33"/>
    </row>
    <row r="4964" spans="3:3">
      <c r="C4964" s="33"/>
    </row>
    <row r="4965" spans="3:3">
      <c r="C4965" s="33"/>
    </row>
    <row r="4966" spans="3:3">
      <c r="C4966" s="33"/>
    </row>
    <row r="4967" spans="3:3">
      <c r="C4967" s="33"/>
    </row>
    <row r="4968" spans="3:3">
      <c r="C4968" s="33"/>
    </row>
    <row r="4969" spans="3:3">
      <c r="C4969" s="33"/>
    </row>
    <row r="4970" spans="3:3">
      <c r="C4970" s="33"/>
    </row>
    <row r="4971" spans="3:3">
      <c r="C4971" s="33"/>
    </row>
    <row r="4972" spans="3:3">
      <c r="C4972" s="33"/>
    </row>
    <row r="4973" spans="3:3">
      <c r="C4973" s="33"/>
    </row>
    <row r="4974" spans="3:3">
      <c r="C4974" s="33"/>
    </row>
    <row r="4975" spans="3:3">
      <c r="C4975" s="33"/>
    </row>
    <row r="4976" spans="3:3">
      <c r="C4976" s="33"/>
    </row>
    <row r="4977" spans="3:3">
      <c r="C4977" s="33"/>
    </row>
    <row r="4978" spans="3:3">
      <c r="C4978" s="33"/>
    </row>
    <row r="4979" spans="3:3">
      <c r="C4979" s="33"/>
    </row>
    <row r="4980" spans="3:3">
      <c r="C4980" s="33"/>
    </row>
    <row r="4981" spans="3:3">
      <c r="C4981" s="33"/>
    </row>
    <row r="4982" spans="3:3">
      <c r="C4982" s="33"/>
    </row>
    <row r="4983" spans="3:3">
      <c r="C4983" s="33"/>
    </row>
    <row r="4984" spans="3:3">
      <c r="C4984" s="33"/>
    </row>
    <row r="4985" spans="3:3">
      <c r="C4985" s="33"/>
    </row>
    <row r="4986" spans="3:3">
      <c r="C4986" s="33"/>
    </row>
    <row r="4987" spans="3:3">
      <c r="C4987" s="33"/>
    </row>
    <row r="4988" spans="3:3">
      <c r="C4988" s="33"/>
    </row>
    <row r="4989" spans="3:3">
      <c r="C4989" s="33"/>
    </row>
    <row r="4990" spans="3:3">
      <c r="C4990" s="33"/>
    </row>
    <row r="4991" spans="3:3">
      <c r="C4991" s="33"/>
    </row>
    <row r="4992" spans="3:3">
      <c r="C4992" s="33"/>
    </row>
    <row r="4993" spans="3:3">
      <c r="C4993" s="33"/>
    </row>
    <row r="4994" spans="3:3">
      <c r="C4994" s="33"/>
    </row>
    <row r="4995" spans="3:3">
      <c r="C4995" s="33"/>
    </row>
    <row r="4996" spans="3:3">
      <c r="C4996" s="33"/>
    </row>
    <row r="4997" spans="3:3">
      <c r="C4997" s="33"/>
    </row>
    <row r="4998" spans="3:3">
      <c r="C4998" s="33"/>
    </row>
    <row r="4999" spans="3:3">
      <c r="C4999" s="33"/>
    </row>
    <row r="5000" spans="3:3">
      <c r="C5000" s="33"/>
    </row>
    <row r="5001" spans="3:3">
      <c r="C5001" s="33"/>
    </row>
    <row r="5002" spans="3:3">
      <c r="C5002" s="33"/>
    </row>
    <row r="5003" spans="3:3">
      <c r="C5003" s="33"/>
    </row>
    <row r="5004" spans="3:3">
      <c r="C5004" s="33"/>
    </row>
    <row r="5005" spans="3:3">
      <c r="C5005" s="33"/>
    </row>
    <row r="5006" spans="3:3">
      <c r="C5006" s="33"/>
    </row>
    <row r="5007" spans="3:3">
      <c r="C5007" s="33"/>
    </row>
    <row r="5008" spans="3:3">
      <c r="C5008" s="33"/>
    </row>
    <row r="5009" spans="3:3">
      <c r="C5009" s="33"/>
    </row>
    <row r="5010" spans="3:3">
      <c r="C5010" s="33"/>
    </row>
    <row r="5011" spans="3:3">
      <c r="C5011" s="33"/>
    </row>
    <row r="5012" spans="3:3">
      <c r="C5012" s="33"/>
    </row>
    <row r="5013" spans="3:3">
      <c r="C5013" s="33"/>
    </row>
    <row r="5014" spans="3:3">
      <c r="C5014" s="33"/>
    </row>
    <row r="5015" spans="3:3">
      <c r="C5015" s="33"/>
    </row>
    <row r="5016" spans="3:3">
      <c r="C5016" s="33"/>
    </row>
    <row r="5017" spans="3:3">
      <c r="C5017" s="33"/>
    </row>
    <row r="5018" spans="3:3">
      <c r="C5018" s="33"/>
    </row>
    <row r="5019" spans="3:3">
      <c r="C5019" s="33"/>
    </row>
    <row r="5020" spans="3:3">
      <c r="C5020" s="33"/>
    </row>
    <row r="5021" spans="3:3">
      <c r="C5021" s="33"/>
    </row>
    <row r="5022" spans="3:3">
      <c r="C5022" s="33"/>
    </row>
    <row r="5023" spans="3:3">
      <c r="C5023" s="33"/>
    </row>
    <row r="5024" spans="3:3">
      <c r="C5024" s="33"/>
    </row>
    <row r="5025" spans="3:3">
      <c r="C5025" s="33"/>
    </row>
    <row r="5026" spans="3:3">
      <c r="C5026" s="33"/>
    </row>
    <row r="5027" spans="3:3">
      <c r="C5027" s="33"/>
    </row>
    <row r="5028" spans="3:3">
      <c r="C5028" s="33"/>
    </row>
    <row r="5029" spans="3:3">
      <c r="C5029" s="33"/>
    </row>
    <row r="5030" spans="3:3">
      <c r="C5030" s="33"/>
    </row>
    <row r="5031" spans="3:3">
      <c r="C5031" s="33"/>
    </row>
    <row r="5032" spans="3:3">
      <c r="C5032" s="33"/>
    </row>
    <row r="5033" spans="3:3">
      <c r="C5033" s="33"/>
    </row>
    <row r="5034" spans="3:3">
      <c r="C5034" s="33"/>
    </row>
    <row r="5035" spans="3:3">
      <c r="C5035" s="33"/>
    </row>
    <row r="5036" spans="3:3">
      <c r="C5036" s="33"/>
    </row>
    <row r="5037" spans="3:3">
      <c r="C5037" s="33"/>
    </row>
    <row r="5038" spans="3:3">
      <c r="C5038" s="33"/>
    </row>
    <row r="5039" spans="3:3">
      <c r="C5039" s="33"/>
    </row>
    <row r="5040" spans="3:3">
      <c r="C5040" s="33"/>
    </row>
    <row r="5041" spans="3:3">
      <c r="C5041" s="33"/>
    </row>
    <row r="5042" spans="3:3">
      <c r="C5042" s="33"/>
    </row>
    <row r="5043" spans="3:3">
      <c r="C5043" s="33"/>
    </row>
    <row r="5044" spans="3:3">
      <c r="C5044" s="33"/>
    </row>
    <row r="5045" spans="3:3">
      <c r="C5045" s="33"/>
    </row>
    <row r="5046" spans="3:3">
      <c r="C5046" s="33"/>
    </row>
    <row r="5047" spans="3:3">
      <c r="C5047" s="33"/>
    </row>
    <row r="5048" spans="3:3">
      <c r="C5048" s="33"/>
    </row>
    <row r="5049" spans="3:3">
      <c r="C5049" s="33"/>
    </row>
    <row r="5050" spans="3:3">
      <c r="C5050" s="33"/>
    </row>
    <row r="5051" spans="3:3">
      <c r="C5051" s="33"/>
    </row>
    <row r="5052" spans="3:3">
      <c r="C5052" s="33"/>
    </row>
    <row r="5053" spans="3:3">
      <c r="C5053" s="33"/>
    </row>
    <row r="5054" spans="3:3">
      <c r="C5054" s="33"/>
    </row>
    <row r="5055" spans="3:3">
      <c r="C5055" s="33"/>
    </row>
    <row r="5056" spans="3:3">
      <c r="C5056" s="33"/>
    </row>
    <row r="5057" spans="3:3">
      <c r="C5057" s="33"/>
    </row>
    <row r="5058" spans="3:3">
      <c r="C5058" s="33"/>
    </row>
    <row r="5059" spans="3:3">
      <c r="C5059" s="33"/>
    </row>
    <row r="5060" spans="3:3">
      <c r="C5060" s="33"/>
    </row>
    <row r="5061" spans="3:3">
      <c r="C5061" s="33"/>
    </row>
    <row r="5062" spans="3:3">
      <c r="C5062" s="33"/>
    </row>
    <row r="5063" spans="3:3">
      <c r="C5063" s="33"/>
    </row>
    <row r="5064" spans="3:3">
      <c r="C5064" s="33"/>
    </row>
    <row r="5065" spans="3:3">
      <c r="C5065" s="33"/>
    </row>
    <row r="5066" spans="3:3">
      <c r="C5066" s="33"/>
    </row>
    <row r="5067" spans="3:3">
      <c r="C5067" s="33"/>
    </row>
    <row r="5068" spans="3:3">
      <c r="C5068" s="33"/>
    </row>
    <row r="5069" spans="3:3">
      <c r="C5069" s="33"/>
    </row>
    <row r="5070" spans="3:3">
      <c r="C5070" s="33"/>
    </row>
    <row r="5071" spans="3:3">
      <c r="C5071" s="33"/>
    </row>
    <row r="5072" spans="3:3">
      <c r="C5072" s="33"/>
    </row>
    <row r="5073" spans="3:3">
      <c r="C5073" s="33"/>
    </row>
    <row r="5074" spans="3:3">
      <c r="C5074" s="33"/>
    </row>
    <row r="5075" spans="3:3">
      <c r="C5075" s="33"/>
    </row>
    <row r="5076" spans="3:3">
      <c r="C5076" s="33"/>
    </row>
    <row r="5077" spans="3:3">
      <c r="C5077" s="33"/>
    </row>
    <row r="5078" spans="3:3">
      <c r="C5078" s="33"/>
    </row>
    <row r="5079" spans="3:3">
      <c r="C5079" s="33"/>
    </row>
    <row r="5080" spans="3:3">
      <c r="C5080" s="33"/>
    </row>
    <row r="5081" spans="3:3">
      <c r="C5081" s="33"/>
    </row>
    <row r="5082" spans="3:3">
      <c r="C5082" s="33"/>
    </row>
    <row r="5083" spans="3:3">
      <c r="C5083" s="33"/>
    </row>
    <row r="5084" spans="3:3">
      <c r="C5084" s="33"/>
    </row>
    <row r="5085" spans="3:3">
      <c r="C5085" s="33"/>
    </row>
    <row r="5086" spans="3:3">
      <c r="C5086" s="33"/>
    </row>
    <row r="5087" spans="3:3">
      <c r="C5087" s="33"/>
    </row>
    <row r="5088" spans="3:3">
      <c r="C5088" s="33"/>
    </row>
    <row r="5089" spans="3:3">
      <c r="C5089" s="33"/>
    </row>
    <row r="5090" spans="3:3">
      <c r="C5090" s="33"/>
    </row>
    <row r="5091" spans="3:3">
      <c r="C5091" s="33"/>
    </row>
    <row r="5092" spans="3:3">
      <c r="C5092" s="33"/>
    </row>
    <row r="5093" spans="3:3">
      <c r="C5093" s="33"/>
    </row>
    <row r="5094" spans="3:3">
      <c r="C5094" s="33"/>
    </row>
    <row r="5095" spans="3:3">
      <c r="C5095" s="33"/>
    </row>
    <row r="5096" spans="3:3">
      <c r="C5096" s="33"/>
    </row>
    <row r="5097" spans="3:3">
      <c r="C5097" s="33"/>
    </row>
    <row r="5098" spans="3:3">
      <c r="C5098" s="33"/>
    </row>
    <row r="5099" spans="3:3">
      <c r="C5099" s="33"/>
    </row>
    <row r="5100" spans="3:3">
      <c r="C5100" s="33"/>
    </row>
    <row r="5101" spans="3:3">
      <c r="C5101" s="33"/>
    </row>
    <row r="5102" spans="3:3">
      <c r="C5102" s="33"/>
    </row>
    <row r="5103" spans="3:3">
      <c r="C5103" s="33"/>
    </row>
    <row r="5104" spans="3:3">
      <c r="C5104" s="33"/>
    </row>
    <row r="5105" spans="3:3">
      <c r="C5105" s="33"/>
    </row>
    <row r="5106" spans="3:3">
      <c r="C5106" s="33"/>
    </row>
    <row r="5107" spans="3:3">
      <c r="C5107" s="33"/>
    </row>
    <row r="5108" spans="3:3">
      <c r="C5108" s="33"/>
    </row>
    <row r="5109" spans="3:3">
      <c r="C5109" s="33"/>
    </row>
    <row r="5110" spans="3:3">
      <c r="C5110" s="33"/>
    </row>
    <row r="5111" spans="3:3">
      <c r="C5111" s="33"/>
    </row>
    <row r="5112" spans="3:3">
      <c r="C5112" s="33"/>
    </row>
    <row r="5113" spans="3:3">
      <c r="C5113" s="33"/>
    </row>
    <row r="5114" spans="3:3">
      <c r="C5114" s="33"/>
    </row>
    <row r="5115" spans="3:3">
      <c r="C5115" s="33"/>
    </row>
    <row r="5116" spans="3:3">
      <c r="C5116" s="33"/>
    </row>
    <row r="5117" spans="3:3">
      <c r="C5117" s="33"/>
    </row>
    <row r="5118" spans="3:3">
      <c r="C5118" s="33"/>
    </row>
    <row r="5119" spans="3:3">
      <c r="C5119" s="33"/>
    </row>
    <row r="5120" spans="3:3">
      <c r="C5120" s="33"/>
    </row>
    <row r="5121" spans="3:3">
      <c r="C5121" s="33"/>
    </row>
    <row r="5122" spans="3:3">
      <c r="C5122" s="33"/>
    </row>
    <row r="5123" spans="3:3">
      <c r="C5123" s="33"/>
    </row>
    <row r="5124" spans="3:3">
      <c r="C5124" s="33"/>
    </row>
    <row r="5125" spans="3:3">
      <c r="C5125" s="33"/>
    </row>
    <row r="5126" spans="3:3">
      <c r="C5126" s="33"/>
    </row>
    <row r="5127" spans="3:3">
      <c r="C5127" s="33"/>
    </row>
    <row r="5128" spans="3:3">
      <c r="C5128" s="33"/>
    </row>
    <row r="5129" spans="3:3">
      <c r="C5129" s="33"/>
    </row>
    <row r="5130" spans="3:3">
      <c r="C5130" s="33"/>
    </row>
    <row r="5131" spans="3:3">
      <c r="C5131" s="33"/>
    </row>
    <row r="5132" spans="3:3">
      <c r="C5132" s="33"/>
    </row>
    <row r="5133" spans="3:3">
      <c r="C5133" s="33"/>
    </row>
    <row r="5134" spans="3:3">
      <c r="C5134" s="33"/>
    </row>
    <row r="5135" spans="3:3">
      <c r="C5135" s="33"/>
    </row>
    <row r="5136" spans="3:3">
      <c r="C5136" s="33"/>
    </row>
    <row r="5137" spans="3:3">
      <c r="C5137" s="33"/>
    </row>
    <row r="5138" spans="3:3">
      <c r="C5138" s="33"/>
    </row>
    <row r="5139" spans="3:3">
      <c r="C5139" s="33"/>
    </row>
    <row r="5140" spans="3:3">
      <c r="C5140" s="33"/>
    </row>
    <row r="5141" spans="3:3">
      <c r="C5141" s="33"/>
    </row>
    <row r="5142" spans="3:3">
      <c r="C5142" s="33"/>
    </row>
    <row r="5143" spans="3:3">
      <c r="C5143" s="33"/>
    </row>
    <row r="5144" spans="3:3">
      <c r="C5144" s="33"/>
    </row>
    <row r="5145" spans="3:3">
      <c r="C5145" s="33"/>
    </row>
    <row r="5146" spans="3:3">
      <c r="C5146" s="33"/>
    </row>
    <row r="5147" spans="3:3">
      <c r="C5147" s="33"/>
    </row>
    <row r="5148" spans="3:3">
      <c r="C5148" s="33"/>
    </row>
    <row r="5149" spans="3:3">
      <c r="C5149" s="33"/>
    </row>
    <row r="5150" spans="3:3">
      <c r="C5150" s="33"/>
    </row>
    <row r="5151" spans="3:3">
      <c r="C5151" s="33"/>
    </row>
    <row r="5152" spans="3:3">
      <c r="C5152" s="33"/>
    </row>
    <row r="5153" spans="3:3">
      <c r="C5153" s="33"/>
    </row>
    <row r="5154" spans="3:3">
      <c r="C5154" s="33"/>
    </row>
    <row r="5155" spans="3:3">
      <c r="C5155" s="33"/>
    </row>
    <row r="5156" spans="3:3">
      <c r="C5156" s="33"/>
    </row>
    <row r="5157" spans="3:3">
      <c r="C5157" s="33"/>
    </row>
    <row r="5158" spans="3:3">
      <c r="C5158" s="33"/>
    </row>
    <row r="5159" spans="3:3">
      <c r="C5159" s="33"/>
    </row>
    <row r="5160" spans="3:3">
      <c r="C5160" s="33"/>
    </row>
    <row r="5161" spans="3:3">
      <c r="C5161" s="33"/>
    </row>
    <row r="5162" spans="3:3">
      <c r="C5162" s="33"/>
    </row>
    <row r="5163" spans="3:3">
      <c r="C5163" s="33"/>
    </row>
    <row r="5164" spans="3:3">
      <c r="C5164" s="33"/>
    </row>
    <row r="5165" spans="3:3">
      <c r="C5165" s="33"/>
    </row>
    <row r="5166" spans="3:3">
      <c r="C5166" s="33"/>
    </row>
    <row r="5167" spans="3:3">
      <c r="C5167" s="33"/>
    </row>
    <row r="5168" spans="3:3">
      <c r="C5168" s="33"/>
    </row>
    <row r="5169" spans="3:3">
      <c r="C5169" s="33"/>
    </row>
    <row r="5170" spans="3:3">
      <c r="C5170" s="33"/>
    </row>
    <row r="5171" spans="3:3">
      <c r="C5171" s="33"/>
    </row>
    <row r="5172" spans="3:3">
      <c r="C5172" s="33"/>
    </row>
    <row r="5173" spans="3:3">
      <c r="C5173" s="33"/>
    </row>
    <row r="5174" spans="3:3">
      <c r="C5174" s="33"/>
    </row>
    <row r="5175" spans="3:3">
      <c r="C5175" s="33"/>
    </row>
    <row r="5176" spans="3:3">
      <c r="C5176" s="33"/>
    </row>
    <row r="5177" spans="3:3">
      <c r="C5177" s="33"/>
    </row>
    <row r="5178" spans="3:3">
      <c r="C5178" s="33"/>
    </row>
    <row r="5179" spans="3:3">
      <c r="C5179" s="33"/>
    </row>
    <row r="5180" spans="3:3">
      <c r="C5180" s="33"/>
    </row>
    <row r="5181" spans="3:3">
      <c r="C5181" s="33"/>
    </row>
    <row r="5182" spans="3:3">
      <c r="C5182" s="33"/>
    </row>
    <row r="5183" spans="3:3">
      <c r="C5183" s="33"/>
    </row>
    <row r="5184" spans="3:3">
      <c r="C5184" s="33"/>
    </row>
    <row r="5185" spans="3:3">
      <c r="C5185" s="33"/>
    </row>
    <row r="5186" spans="3:3">
      <c r="C5186" s="33"/>
    </row>
    <row r="5187" spans="3:3">
      <c r="C5187" s="33"/>
    </row>
    <row r="5188" spans="3:3">
      <c r="C5188" s="33"/>
    </row>
    <row r="5189" spans="3:3">
      <c r="C5189" s="33"/>
    </row>
    <row r="5190" spans="3:3">
      <c r="C5190" s="33"/>
    </row>
    <row r="5191" spans="3:3">
      <c r="C5191" s="33"/>
    </row>
    <row r="5192" spans="3:3">
      <c r="C5192" s="33"/>
    </row>
    <row r="5193" spans="3:3">
      <c r="C5193" s="33"/>
    </row>
    <row r="5194" spans="3:3">
      <c r="C5194" s="33"/>
    </row>
    <row r="5195" spans="3:3">
      <c r="C5195" s="33"/>
    </row>
    <row r="5196" spans="3:3">
      <c r="C5196" s="33"/>
    </row>
    <row r="5197" spans="3:3">
      <c r="C5197" s="33"/>
    </row>
    <row r="5198" spans="3:3">
      <c r="C5198" s="33"/>
    </row>
    <row r="5199" spans="3:3">
      <c r="C5199" s="33"/>
    </row>
    <row r="5200" spans="3:3">
      <c r="C5200" s="33"/>
    </row>
    <row r="5201" spans="3:3">
      <c r="C5201" s="33"/>
    </row>
    <row r="5202" spans="3:3">
      <c r="C5202" s="33"/>
    </row>
    <row r="5203" spans="3:3">
      <c r="C5203" s="33"/>
    </row>
    <row r="5204" spans="3:3">
      <c r="C5204" s="33"/>
    </row>
    <row r="5205" spans="3:3">
      <c r="C5205" s="33"/>
    </row>
    <row r="5206" spans="3:3">
      <c r="C5206" s="33"/>
    </row>
    <row r="5207" spans="3:3">
      <c r="C5207" s="33"/>
    </row>
    <row r="5208" spans="3:3">
      <c r="C5208" s="33"/>
    </row>
    <row r="5209" spans="3:3">
      <c r="C5209" s="33"/>
    </row>
    <row r="5210" spans="3:3">
      <c r="C5210" s="33"/>
    </row>
    <row r="5211" spans="3:3">
      <c r="C5211" s="33"/>
    </row>
    <row r="5212" spans="3:3">
      <c r="C5212" s="33"/>
    </row>
    <row r="5213" spans="3:3">
      <c r="C5213" s="33"/>
    </row>
    <row r="5214" spans="3:3">
      <c r="C5214" s="33"/>
    </row>
    <row r="5215" spans="3:3">
      <c r="C5215" s="33"/>
    </row>
    <row r="5216" spans="3:3">
      <c r="C5216" s="33"/>
    </row>
    <row r="5217" spans="3:3">
      <c r="C5217" s="33"/>
    </row>
    <row r="5218" spans="3:3">
      <c r="C5218" s="33"/>
    </row>
    <row r="5219" spans="3:3">
      <c r="C5219" s="33"/>
    </row>
    <row r="5220" spans="3:3">
      <c r="C5220" s="33"/>
    </row>
    <row r="5221" spans="3:3">
      <c r="C5221" s="33"/>
    </row>
    <row r="5222" spans="3:3">
      <c r="C5222" s="33"/>
    </row>
    <row r="5223" spans="3:3">
      <c r="C5223" s="33"/>
    </row>
    <row r="5224" spans="3:3">
      <c r="C5224" s="33"/>
    </row>
    <row r="5225" spans="3:3">
      <c r="C5225" s="33"/>
    </row>
    <row r="5226" spans="3:3">
      <c r="C5226" s="33"/>
    </row>
    <row r="5227" spans="3:3">
      <c r="C5227" s="33"/>
    </row>
    <row r="5228" spans="3:3">
      <c r="C5228" s="33"/>
    </row>
    <row r="5229" spans="3:3">
      <c r="C5229" s="33"/>
    </row>
    <row r="5230" spans="3:3">
      <c r="C5230" s="33"/>
    </row>
    <row r="5231" spans="3:3">
      <c r="C5231" s="33"/>
    </row>
    <row r="5232" spans="3:3">
      <c r="C5232" s="33"/>
    </row>
    <row r="5233" spans="3:3">
      <c r="C5233" s="33"/>
    </row>
    <row r="5234" spans="3:3">
      <c r="C5234" s="33"/>
    </row>
    <row r="5235" spans="3:3">
      <c r="C5235" s="33"/>
    </row>
    <row r="5236" spans="3:3">
      <c r="C5236" s="33"/>
    </row>
    <row r="5237" spans="3:3">
      <c r="C5237" s="33"/>
    </row>
    <row r="5238" spans="3:3">
      <c r="C5238" s="33"/>
    </row>
    <row r="5239" spans="3:3">
      <c r="C5239" s="33"/>
    </row>
    <row r="5240" spans="3:3">
      <c r="C5240" s="33"/>
    </row>
    <row r="5241" spans="3:3">
      <c r="C5241" s="33"/>
    </row>
    <row r="5242" spans="3:3">
      <c r="C5242" s="33"/>
    </row>
    <row r="5243" spans="3:3">
      <c r="C5243" s="33"/>
    </row>
    <row r="5244" spans="3:3">
      <c r="C5244" s="33"/>
    </row>
    <row r="5245" spans="3:3">
      <c r="C5245" s="33"/>
    </row>
    <row r="5246" spans="3:3">
      <c r="C5246" s="33"/>
    </row>
    <row r="5247" spans="3:3">
      <c r="C5247" s="33"/>
    </row>
    <row r="5248" spans="3:3">
      <c r="C5248" s="33"/>
    </row>
    <row r="5249" spans="3:3">
      <c r="C5249" s="33"/>
    </row>
    <row r="5250" spans="3:3">
      <c r="C5250" s="33"/>
    </row>
    <row r="5251" spans="3:3">
      <c r="C5251" s="33"/>
    </row>
    <row r="5252" spans="3:3">
      <c r="C5252" s="33"/>
    </row>
    <row r="5253" spans="3:3">
      <c r="C5253" s="33"/>
    </row>
    <row r="5254" spans="3:3">
      <c r="C5254" s="33"/>
    </row>
    <row r="5255" spans="3:3">
      <c r="C5255" s="33"/>
    </row>
    <row r="5256" spans="3:3">
      <c r="C5256" s="33"/>
    </row>
    <row r="5257" spans="3:3">
      <c r="C5257" s="33"/>
    </row>
    <row r="5258" spans="3:3">
      <c r="C5258" s="33"/>
    </row>
    <row r="5259" spans="3:3">
      <c r="C5259" s="33"/>
    </row>
    <row r="5260" spans="3:3">
      <c r="C5260" s="33"/>
    </row>
    <row r="5261" spans="3:3">
      <c r="C5261" s="33"/>
    </row>
    <row r="5262" spans="3:3">
      <c r="C5262" s="33"/>
    </row>
    <row r="5263" spans="3:3">
      <c r="C5263" s="33"/>
    </row>
    <row r="5264" spans="3:3">
      <c r="C5264" s="33"/>
    </row>
    <row r="5265" spans="3:3">
      <c r="C5265" s="33"/>
    </row>
    <row r="5266" spans="3:3">
      <c r="C5266" s="33"/>
    </row>
    <row r="5267" spans="3:3">
      <c r="C5267" s="33"/>
    </row>
    <row r="5268" spans="3:3">
      <c r="C5268" s="33"/>
    </row>
    <row r="5269" spans="3:3">
      <c r="C5269" s="33"/>
    </row>
    <row r="5270" spans="3:3">
      <c r="C5270" s="33"/>
    </row>
    <row r="5271" spans="3:3">
      <c r="C5271" s="33"/>
    </row>
    <row r="5272" spans="3:3">
      <c r="C5272" s="33"/>
    </row>
    <row r="5273" spans="3:3">
      <c r="C5273" s="33"/>
    </row>
    <row r="5274" spans="3:3">
      <c r="C5274" s="33"/>
    </row>
    <row r="5275" spans="3:3">
      <c r="C5275" s="33"/>
    </row>
    <row r="5276" spans="3:3">
      <c r="C5276" s="33"/>
    </row>
    <row r="5277" spans="3:3">
      <c r="C5277" s="33"/>
    </row>
    <row r="5278" spans="3:3">
      <c r="C5278" s="33"/>
    </row>
    <row r="5279" spans="3:3">
      <c r="C5279" s="33"/>
    </row>
    <row r="5280" spans="3:3">
      <c r="C5280" s="33"/>
    </row>
    <row r="5281" spans="3:3">
      <c r="C5281" s="33"/>
    </row>
    <row r="5282" spans="3:3">
      <c r="C5282" s="33"/>
    </row>
    <row r="5283" spans="3:3">
      <c r="C5283" s="33"/>
    </row>
    <row r="5284" spans="3:3">
      <c r="C5284" s="33"/>
    </row>
    <row r="5285" spans="3:3">
      <c r="C5285" s="33"/>
    </row>
    <row r="5286" spans="3:3">
      <c r="C5286" s="33"/>
    </row>
    <row r="5287" spans="3:3">
      <c r="C5287" s="33"/>
    </row>
    <row r="5288" spans="3:3">
      <c r="C5288" s="33"/>
    </row>
    <row r="5289" spans="3:3">
      <c r="C5289" s="33"/>
    </row>
    <row r="5290" spans="3:3">
      <c r="C5290" s="33"/>
    </row>
    <row r="5291" spans="3:3">
      <c r="C5291" s="33"/>
    </row>
    <row r="5292" spans="3:3">
      <c r="C5292" s="33"/>
    </row>
    <row r="5293" spans="3:3">
      <c r="C5293" s="33"/>
    </row>
    <row r="5294" spans="3:3">
      <c r="C5294" s="33"/>
    </row>
    <row r="5295" spans="3:3">
      <c r="C5295" s="33"/>
    </row>
    <row r="5296" spans="3:3">
      <c r="C5296" s="33"/>
    </row>
    <row r="5297" spans="3:3">
      <c r="C5297" s="33"/>
    </row>
    <row r="5298" spans="3:3">
      <c r="C5298" s="33"/>
    </row>
    <row r="5299" spans="3:3">
      <c r="C5299" s="33"/>
    </row>
    <row r="5300" spans="3:3">
      <c r="C5300" s="33"/>
    </row>
    <row r="5301" spans="3:3">
      <c r="C5301" s="33"/>
    </row>
    <row r="5302" spans="3:3">
      <c r="C5302" s="33"/>
    </row>
    <row r="5303" spans="3:3">
      <c r="C5303" s="33"/>
    </row>
    <row r="5304" spans="3:3">
      <c r="C5304" s="33"/>
    </row>
    <row r="5305" spans="3:3">
      <c r="C5305" s="33"/>
    </row>
    <row r="5306" spans="3:3">
      <c r="C5306" s="33"/>
    </row>
    <row r="5307" spans="3:3">
      <c r="C5307" s="33"/>
    </row>
    <row r="5308" spans="3:3">
      <c r="C5308" s="33"/>
    </row>
    <row r="5309" spans="3:3">
      <c r="C5309" s="33"/>
    </row>
    <row r="5310" spans="3:3">
      <c r="C5310" s="33"/>
    </row>
    <row r="5311" spans="3:3">
      <c r="C5311" s="33"/>
    </row>
    <row r="5312" spans="3:3">
      <c r="C5312" s="33"/>
    </row>
    <row r="5313" spans="3:3">
      <c r="C5313" s="33"/>
    </row>
    <row r="5314" spans="3:3">
      <c r="C5314" s="33"/>
    </row>
    <row r="5315" spans="3:3">
      <c r="C5315" s="33"/>
    </row>
    <row r="5316" spans="3:3">
      <c r="C5316" s="33"/>
    </row>
    <row r="5317" spans="3:3">
      <c r="C5317" s="33"/>
    </row>
    <row r="5318" spans="3:3">
      <c r="C5318" s="33"/>
    </row>
    <row r="5319" spans="3:3">
      <c r="C5319" s="33"/>
    </row>
    <row r="5320" spans="3:3">
      <c r="C5320" s="33"/>
    </row>
    <row r="5321" spans="3:3">
      <c r="C5321" s="33"/>
    </row>
    <row r="5322" spans="3:3">
      <c r="C5322" s="33"/>
    </row>
    <row r="5323" spans="3:3">
      <c r="C5323" s="33"/>
    </row>
    <row r="5324" spans="3:3">
      <c r="C5324" s="33"/>
    </row>
    <row r="5325" spans="3:3">
      <c r="C5325" s="33"/>
    </row>
    <row r="5326" spans="3:3">
      <c r="C5326" s="33"/>
    </row>
    <row r="5327" spans="3:3">
      <c r="C5327" s="33"/>
    </row>
    <row r="5328" spans="3:3">
      <c r="C5328" s="33"/>
    </row>
    <row r="5329" spans="3:3">
      <c r="C5329" s="33"/>
    </row>
    <row r="5330" spans="3:3">
      <c r="C5330" s="33"/>
    </row>
    <row r="5331" spans="3:3">
      <c r="C5331" s="33"/>
    </row>
    <row r="5332" spans="3:3">
      <c r="C5332" s="33"/>
    </row>
    <row r="5333" spans="3:3">
      <c r="C5333" s="33"/>
    </row>
    <row r="5334" spans="3:3">
      <c r="C5334" s="33"/>
    </row>
    <row r="5335" spans="3:3">
      <c r="C5335" s="33"/>
    </row>
    <row r="5336" spans="3:3">
      <c r="C5336" s="33"/>
    </row>
    <row r="5337" spans="3:3">
      <c r="C5337" s="33"/>
    </row>
    <row r="5338" spans="3:3">
      <c r="C5338" s="33"/>
    </row>
    <row r="5339" spans="3:3">
      <c r="C5339" s="33"/>
    </row>
    <row r="5340" spans="3:3">
      <c r="C5340" s="33"/>
    </row>
    <row r="5341" spans="3:3">
      <c r="C5341" s="33"/>
    </row>
    <row r="5342" spans="3:3">
      <c r="C5342" s="33"/>
    </row>
    <row r="5343" spans="3:3">
      <c r="C5343" s="33"/>
    </row>
    <row r="5344" spans="3:3">
      <c r="C5344" s="33"/>
    </row>
    <row r="5345" spans="3:3">
      <c r="C5345" s="33"/>
    </row>
    <row r="5346" spans="3:3">
      <c r="C5346" s="33"/>
    </row>
    <row r="5347" spans="3:3">
      <c r="C5347" s="33"/>
    </row>
    <row r="5348" spans="3:3">
      <c r="C5348" s="33"/>
    </row>
    <row r="5349" spans="3:3">
      <c r="C5349" s="33"/>
    </row>
    <row r="5350" spans="3:3">
      <c r="C5350" s="33"/>
    </row>
    <row r="5351" spans="3:3">
      <c r="C5351" s="33"/>
    </row>
    <row r="5352" spans="3:3">
      <c r="C5352" s="33"/>
    </row>
    <row r="5353" spans="3:3">
      <c r="C5353" s="33"/>
    </row>
    <row r="5354" spans="3:3">
      <c r="C5354" s="33"/>
    </row>
    <row r="5355" spans="3:3">
      <c r="C5355" s="33"/>
    </row>
    <row r="5356" spans="3:3">
      <c r="C5356" s="33"/>
    </row>
    <row r="5357" spans="3:3">
      <c r="C5357" s="33"/>
    </row>
    <row r="5358" spans="3:3">
      <c r="C5358" s="33"/>
    </row>
    <row r="5359" spans="3:3">
      <c r="C5359" s="33"/>
    </row>
    <row r="5360" spans="3:3">
      <c r="C5360" s="33"/>
    </row>
    <row r="5361" spans="3:3">
      <c r="C5361" s="33"/>
    </row>
    <row r="5362" spans="3:3">
      <c r="C5362" s="33"/>
    </row>
    <row r="5363" spans="3:3">
      <c r="C5363" s="33"/>
    </row>
    <row r="5364" spans="3:3">
      <c r="C5364" s="33"/>
    </row>
    <row r="5365" spans="3:3">
      <c r="C5365" s="33"/>
    </row>
    <row r="5366" spans="3:3">
      <c r="C5366" s="33"/>
    </row>
    <row r="5367" spans="3:3">
      <c r="C5367" s="33"/>
    </row>
    <row r="5368" spans="3:3">
      <c r="C5368" s="33"/>
    </row>
    <row r="5369" spans="3:3">
      <c r="C5369" s="33"/>
    </row>
    <row r="5370" spans="3:3">
      <c r="C5370" s="33"/>
    </row>
    <row r="5371" spans="3:3">
      <c r="C5371" s="33"/>
    </row>
    <row r="5372" spans="3:3">
      <c r="C5372" s="33"/>
    </row>
    <row r="5373" spans="3:3">
      <c r="C5373" s="33"/>
    </row>
    <row r="5374" spans="3:3">
      <c r="C5374" s="33"/>
    </row>
    <row r="5375" spans="3:3">
      <c r="C5375" s="33"/>
    </row>
    <row r="5376" spans="3:3">
      <c r="C5376" s="33"/>
    </row>
    <row r="5377" spans="3:3">
      <c r="C5377" s="33"/>
    </row>
    <row r="5378" spans="3:3">
      <c r="C5378" s="33"/>
    </row>
    <row r="5379" spans="3:3">
      <c r="C5379" s="33"/>
    </row>
    <row r="5380" spans="3:3">
      <c r="C5380" s="33"/>
    </row>
    <row r="5381" spans="3:3">
      <c r="C5381" s="33"/>
    </row>
    <row r="5382" spans="3:3">
      <c r="C5382" s="33"/>
    </row>
    <row r="5383" spans="3:3">
      <c r="C5383" s="33"/>
    </row>
    <row r="5384" spans="3:3">
      <c r="C5384" s="33"/>
    </row>
    <row r="5385" spans="3:3">
      <c r="C5385" s="33"/>
    </row>
    <row r="5386" spans="3:3">
      <c r="C5386" s="33"/>
    </row>
    <row r="5387" spans="3:3">
      <c r="C5387" s="33"/>
    </row>
    <row r="5388" spans="3:3">
      <c r="C5388" s="33"/>
    </row>
    <row r="5389" spans="3:3">
      <c r="C5389" s="33"/>
    </row>
    <row r="5390" spans="3:3">
      <c r="C5390" s="33"/>
    </row>
    <row r="5391" spans="3:3">
      <c r="C5391" s="33"/>
    </row>
    <row r="5392" spans="3:3">
      <c r="C5392" s="33"/>
    </row>
    <row r="5393" spans="3:3">
      <c r="C5393" s="33"/>
    </row>
    <row r="5394" spans="3:3">
      <c r="C5394" s="33"/>
    </row>
    <row r="5395" spans="3:3">
      <c r="C5395" s="33"/>
    </row>
    <row r="5396" spans="3:3">
      <c r="C5396" s="33"/>
    </row>
    <row r="5397" spans="3:3">
      <c r="C5397" s="33"/>
    </row>
    <row r="5398" spans="3:3">
      <c r="C5398" s="33"/>
    </row>
    <row r="5399" spans="3:3">
      <c r="C5399" s="33"/>
    </row>
    <row r="5400" spans="3:3">
      <c r="C5400" s="33"/>
    </row>
    <row r="5401" spans="3:3">
      <c r="C5401" s="33"/>
    </row>
    <row r="5402" spans="3:3">
      <c r="C5402" s="33"/>
    </row>
    <row r="5403" spans="3:3">
      <c r="C5403" s="33"/>
    </row>
    <row r="5404" spans="3:3">
      <c r="C5404" s="33"/>
    </row>
    <row r="5405" spans="3:3">
      <c r="C5405" s="33"/>
    </row>
    <row r="5406" spans="3:3">
      <c r="C5406" s="33"/>
    </row>
    <row r="5407" spans="3:3">
      <c r="C5407" s="33"/>
    </row>
    <row r="5408" spans="3:3">
      <c r="C5408" s="33"/>
    </row>
    <row r="5409" spans="3:3">
      <c r="C5409" s="33"/>
    </row>
    <row r="5410" spans="3:3">
      <c r="C5410" s="33"/>
    </row>
    <row r="5411" spans="3:3">
      <c r="C5411" s="33"/>
    </row>
    <row r="5412" spans="3:3">
      <c r="C5412" s="33"/>
    </row>
    <row r="5413" spans="3:3">
      <c r="C5413" s="33"/>
    </row>
    <row r="5414" spans="3:3">
      <c r="C5414" s="33"/>
    </row>
    <row r="5415" spans="3:3">
      <c r="C5415" s="33"/>
    </row>
    <row r="5416" spans="3:3">
      <c r="C5416" s="33"/>
    </row>
    <row r="5417" spans="3:3">
      <c r="C5417" s="33"/>
    </row>
    <row r="5418" spans="3:3">
      <c r="C5418" s="33"/>
    </row>
    <row r="5419" spans="3:3">
      <c r="C5419" s="33"/>
    </row>
    <row r="5420" spans="3:3">
      <c r="C5420" s="33"/>
    </row>
    <row r="5421" spans="3:3">
      <c r="C5421" s="33"/>
    </row>
    <row r="5422" spans="3:3">
      <c r="C5422" s="33"/>
    </row>
    <row r="5423" spans="3:3">
      <c r="C5423" s="33"/>
    </row>
    <row r="5424" spans="3:3">
      <c r="C5424" s="33"/>
    </row>
    <row r="5425" spans="3:3">
      <c r="C5425" s="33"/>
    </row>
    <row r="5426" spans="3:3">
      <c r="C5426" s="33"/>
    </row>
    <row r="5427" spans="3:3">
      <c r="C5427" s="33"/>
    </row>
    <row r="5428" spans="3:3">
      <c r="C5428" s="33"/>
    </row>
    <row r="5429" spans="3:3">
      <c r="C5429" s="33"/>
    </row>
    <row r="5430" spans="3:3">
      <c r="C5430" s="33"/>
    </row>
    <row r="5431" spans="3:3">
      <c r="C5431" s="33"/>
    </row>
    <row r="5432" spans="3:3">
      <c r="C5432" s="33"/>
    </row>
    <row r="5433" spans="3:3">
      <c r="C5433" s="33"/>
    </row>
    <row r="5434" spans="3:3">
      <c r="C5434" s="33"/>
    </row>
    <row r="5435" spans="3:3">
      <c r="C5435" s="33"/>
    </row>
    <row r="5436" spans="3:3">
      <c r="C5436" s="33"/>
    </row>
    <row r="5437" spans="3:3">
      <c r="C5437" s="33"/>
    </row>
    <row r="5438" spans="3:3">
      <c r="C5438" s="33"/>
    </row>
    <row r="5439" spans="3:3">
      <c r="C5439" s="33"/>
    </row>
    <row r="5440" spans="3:3">
      <c r="C5440" s="33"/>
    </row>
    <row r="5441" spans="3:3">
      <c r="C5441" s="33"/>
    </row>
    <row r="5442" spans="3:3">
      <c r="C5442" s="33"/>
    </row>
    <row r="5443" spans="3:3">
      <c r="C5443" s="33"/>
    </row>
    <row r="5444" spans="3:3">
      <c r="C5444" s="33"/>
    </row>
    <row r="5445" spans="3:3">
      <c r="C5445" s="33"/>
    </row>
    <row r="5446" spans="3:3">
      <c r="C5446" s="33"/>
    </row>
    <row r="5447" spans="3:3">
      <c r="C5447" s="33"/>
    </row>
    <row r="5448" spans="3:3">
      <c r="C5448" s="33"/>
    </row>
    <row r="5449" spans="3:3">
      <c r="C5449" s="33"/>
    </row>
    <row r="5450" spans="3:3">
      <c r="C5450" s="33"/>
    </row>
    <row r="5451" spans="3:3">
      <c r="C5451" s="33"/>
    </row>
    <row r="5452" spans="3:3">
      <c r="C5452" s="33"/>
    </row>
    <row r="5453" spans="3:3">
      <c r="C5453" s="33"/>
    </row>
    <row r="5454" spans="3:3">
      <c r="C5454" s="33"/>
    </row>
    <row r="5455" spans="3:3">
      <c r="C5455" s="33"/>
    </row>
    <row r="5456" spans="3:3">
      <c r="C5456" s="33"/>
    </row>
    <row r="5457" spans="3:3">
      <c r="C5457" s="33"/>
    </row>
    <row r="5458" spans="3:3">
      <c r="C5458" s="33"/>
    </row>
    <row r="5459" spans="3:3">
      <c r="C5459" s="33"/>
    </row>
    <row r="5460" spans="3:3">
      <c r="C5460" s="33"/>
    </row>
    <row r="5461" spans="3:3">
      <c r="C5461" s="33"/>
    </row>
    <row r="5462" spans="3:3">
      <c r="C5462" s="33"/>
    </row>
    <row r="5463" spans="3:3">
      <c r="C5463" s="33"/>
    </row>
    <row r="5464" spans="3:3">
      <c r="C5464" s="33"/>
    </row>
    <row r="5465" spans="3:3">
      <c r="C5465" s="33"/>
    </row>
    <row r="5466" spans="3:3">
      <c r="C5466" s="33"/>
    </row>
    <row r="5467" spans="3:3">
      <c r="C5467" s="33"/>
    </row>
    <row r="5468" spans="3:3">
      <c r="C5468" s="33"/>
    </row>
    <row r="5469" spans="3:3">
      <c r="C5469" s="33"/>
    </row>
    <row r="5470" spans="3:3">
      <c r="C5470" s="33"/>
    </row>
    <row r="5471" spans="3:3">
      <c r="C5471" s="33"/>
    </row>
    <row r="5472" spans="3:3">
      <c r="C5472" s="33"/>
    </row>
    <row r="5473" spans="3:3">
      <c r="C5473" s="33"/>
    </row>
    <row r="5474" spans="3:3">
      <c r="C5474" s="33"/>
    </row>
    <row r="5475" spans="3:3">
      <c r="C5475" s="33"/>
    </row>
    <row r="5476" spans="3:3">
      <c r="C5476" s="33"/>
    </row>
    <row r="5477" spans="3:3">
      <c r="C5477" s="33"/>
    </row>
    <row r="5478" spans="3:3">
      <c r="C5478" s="33"/>
    </row>
    <row r="5479" spans="3:3">
      <c r="C5479" s="33"/>
    </row>
    <row r="5480" spans="3:3">
      <c r="C5480" s="33"/>
    </row>
    <row r="5481" spans="3:3">
      <c r="C5481" s="33"/>
    </row>
    <row r="5482" spans="3:3">
      <c r="C5482" s="33"/>
    </row>
    <row r="5483" spans="3:3">
      <c r="C5483" s="33"/>
    </row>
    <row r="5484" spans="3:3">
      <c r="C5484" s="33"/>
    </row>
    <row r="5485" spans="3:3">
      <c r="C5485" s="33"/>
    </row>
    <row r="5486" spans="3:3">
      <c r="C5486" s="33"/>
    </row>
    <row r="5487" spans="3:3">
      <c r="C5487" s="33"/>
    </row>
    <row r="5488" spans="3:3">
      <c r="C5488" s="33"/>
    </row>
    <row r="5489" spans="3:3">
      <c r="C5489" s="33"/>
    </row>
    <row r="5490" spans="3:3">
      <c r="C5490" s="33"/>
    </row>
    <row r="5491" spans="3:3">
      <c r="C5491" s="33"/>
    </row>
    <row r="5492" spans="3:3">
      <c r="C5492" s="33"/>
    </row>
    <row r="5493" spans="3:3">
      <c r="C5493" s="33"/>
    </row>
    <row r="5494" spans="3:3">
      <c r="C5494" s="33"/>
    </row>
    <row r="5495" spans="3:3">
      <c r="C5495" s="33"/>
    </row>
    <row r="5496" spans="3:3">
      <c r="C5496" s="33"/>
    </row>
    <row r="5497" spans="3:3">
      <c r="C5497" s="33"/>
    </row>
    <row r="5498" spans="3:3">
      <c r="C5498" s="33"/>
    </row>
    <row r="5499" spans="3:3">
      <c r="C5499" s="33"/>
    </row>
    <row r="5500" spans="3:3">
      <c r="C5500" s="33"/>
    </row>
    <row r="5501" spans="3:3">
      <c r="C5501" s="33"/>
    </row>
    <row r="5502" spans="3:3">
      <c r="C5502" s="33"/>
    </row>
    <row r="5503" spans="3:3">
      <c r="C5503" s="33"/>
    </row>
    <row r="5504" spans="3:3">
      <c r="C5504" s="33"/>
    </row>
    <row r="5505" spans="3:3">
      <c r="C5505" s="33"/>
    </row>
    <row r="5506" spans="3:3">
      <c r="C5506" s="33"/>
    </row>
    <row r="5507" spans="3:3">
      <c r="C5507" s="33"/>
    </row>
    <row r="5508" spans="3:3">
      <c r="C5508" s="33"/>
    </row>
    <row r="5509" spans="3:3">
      <c r="C5509" s="33"/>
    </row>
    <row r="5510" spans="3:3">
      <c r="C5510" s="33"/>
    </row>
    <row r="5511" spans="3:3">
      <c r="C5511" s="33"/>
    </row>
    <row r="5512" spans="3:3">
      <c r="C5512" s="33"/>
    </row>
    <row r="5513" spans="3:3">
      <c r="C5513" s="33"/>
    </row>
    <row r="5514" spans="3:3">
      <c r="C5514" s="33"/>
    </row>
    <row r="5515" spans="3:3">
      <c r="C5515" s="33"/>
    </row>
    <row r="5516" spans="3:3">
      <c r="C5516" s="33"/>
    </row>
    <row r="5517" spans="3:3">
      <c r="C5517" s="33"/>
    </row>
    <row r="5518" spans="3:3">
      <c r="C5518" s="33"/>
    </row>
    <row r="5519" spans="3:3">
      <c r="C5519" s="33"/>
    </row>
    <row r="5520" spans="3:3">
      <c r="C5520" s="33"/>
    </row>
    <row r="5521" spans="3:3">
      <c r="C5521" s="33"/>
    </row>
    <row r="5522" spans="3:3">
      <c r="C5522" s="33"/>
    </row>
    <row r="5523" spans="3:3">
      <c r="C5523" s="33"/>
    </row>
    <row r="5524" spans="3:3">
      <c r="C5524" s="33"/>
    </row>
    <row r="5525" spans="3:3">
      <c r="C5525" s="33"/>
    </row>
    <row r="5526" spans="3:3">
      <c r="C5526" s="33"/>
    </row>
    <row r="5527" spans="3:3">
      <c r="C5527" s="33"/>
    </row>
    <row r="5528" spans="3:3">
      <c r="C5528" s="33"/>
    </row>
    <row r="5529" spans="3:3">
      <c r="C5529" s="33"/>
    </row>
    <row r="5530" spans="3:3">
      <c r="C5530" s="33"/>
    </row>
    <row r="5531" spans="3:3">
      <c r="C5531" s="33"/>
    </row>
    <row r="5532" spans="3:3">
      <c r="C5532" s="33"/>
    </row>
    <row r="5533" spans="3:3">
      <c r="C5533" s="33"/>
    </row>
    <row r="5534" spans="3:3">
      <c r="C5534" s="33"/>
    </row>
    <row r="5535" spans="3:3">
      <c r="C5535" s="33"/>
    </row>
    <row r="5536" spans="3:3">
      <c r="C5536" s="33"/>
    </row>
    <row r="5537" spans="3:3">
      <c r="C5537" s="33"/>
    </row>
    <row r="5538" spans="3:3">
      <c r="C5538" s="33"/>
    </row>
    <row r="5539" spans="3:3">
      <c r="C5539" s="33"/>
    </row>
    <row r="5540" spans="3:3">
      <c r="C5540" s="33"/>
    </row>
    <row r="5541" spans="3:3">
      <c r="C5541" s="33"/>
    </row>
    <row r="5542" spans="3:3">
      <c r="C5542" s="33"/>
    </row>
    <row r="5543" spans="3:3">
      <c r="C5543" s="33"/>
    </row>
    <row r="5544" spans="3:3">
      <c r="C5544" s="33"/>
    </row>
    <row r="5545" spans="3:3">
      <c r="C5545" s="33"/>
    </row>
    <row r="5546" spans="3:3">
      <c r="C5546" s="33"/>
    </row>
    <row r="5547" spans="3:3">
      <c r="C5547" s="33"/>
    </row>
    <row r="5548" spans="3:3">
      <c r="C5548" s="33"/>
    </row>
    <row r="5549" spans="3:3">
      <c r="C5549" s="33"/>
    </row>
    <row r="5550" spans="3:3">
      <c r="C5550" s="33"/>
    </row>
    <row r="5551" spans="3:3">
      <c r="C5551" s="33"/>
    </row>
    <row r="5552" spans="3:3">
      <c r="C5552" s="33"/>
    </row>
    <row r="5553" spans="3:3">
      <c r="C5553" s="33"/>
    </row>
    <row r="5554" spans="3:3">
      <c r="C5554" s="33"/>
    </row>
    <row r="5555" spans="3:3">
      <c r="C5555" s="33"/>
    </row>
    <row r="5556" spans="3:3">
      <c r="C5556" s="33"/>
    </row>
    <row r="5557" spans="3:3">
      <c r="C5557" s="33"/>
    </row>
    <row r="5558" spans="3:3">
      <c r="C5558" s="33"/>
    </row>
    <row r="5559" spans="3:3">
      <c r="C5559" s="33"/>
    </row>
    <row r="5560" spans="3:3">
      <c r="C5560" s="33"/>
    </row>
    <row r="5561" spans="3:3">
      <c r="C5561" s="33"/>
    </row>
    <row r="5562" spans="3:3">
      <c r="C5562" s="33"/>
    </row>
    <row r="5563" spans="3:3">
      <c r="C5563" s="33"/>
    </row>
    <row r="5564" spans="3:3">
      <c r="C5564" s="33"/>
    </row>
    <row r="5565" spans="3:3">
      <c r="C5565" s="33"/>
    </row>
    <row r="5566" spans="3:3">
      <c r="C5566" s="33"/>
    </row>
    <row r="5567" spans="3:3">
      <c r="C5567" s="33"/>
    </row>
    <row r="5568" spans="3:3">
      <c r="C5568" s="33"/>
    </row>
    <row r="5569" spans="3:3">
      <c r="C5569" s="33"/>
    </row>
    <row r="5570" spans="3:3">
      <c r="C5570" s="33"/>
    </row>
    <row r="5571" spans="3:3">
      <c r="C5571" s="33"/>
    </row>
    <row r="5572" spans="3:3">
      <c r="C5572" s="33"/>
    </row>
    <row r="5573" spans="3:3">
      <c r="C5573" s="33"/>
    </row>
    <row r="5574" spans="3:3">
      <c r="C5574" s="33"/>
    </row>
    <row r="5575" spans="3:3">
      <c r="C5575" s="33"/>
    </row>
    <row r="5576" spans="3:3">
      <c r="C5576" s="33"/>
    </row>
    <row r="5577" spans="3:3">
      <c r="C5577" s="33"/>
    </row>
    <row r="5578" spans="3:3">
      <c r="C5578" s="33"/>
    </row>
    <row r="5579" spans="3:3">
      <c r="C5579" s="33"/>
    </row>
    <row r="5580" spans="3:3">
      <c r="C5580" s="33"/>
    </row>
    <row r="5581" spans="3:3">
      <c r="C5581" s="33"/>
    </row>
    <row r="5582" spans="3:3">
      <c r="C5582" s="33"/>
    </row>
    <row r="5583" spans="3:3">
      <c r="C5583" s="33"/>
    </row>
    <row r="5584" spans="3:3">
      <c r="C5584" s="33"/>
    </row>
    <row r="5585" spans="3:3">
      <c r="C5585" s="33"/>
    </row>
    <row r="5586" spans="3:3">
      <c r="C5586" s="33"/>
    </row>
    <row r="5587" spans="3:3">
      <c r="C5587" s="33"/>
    </row>
    <row r="5588" spans="3:3">
      <c r="C5588" s="33"/>
    </row>
    <row r="5589" spans="3:3">
      <c r="C5589" s="33"/>
    </row>
    <row r="5590" spans="3:3">
      <c r="C5590" s="33"/>
    </row>
    <row r="5591" spans="3:3">
      <c r="C5591" s="33"/>
    </row>
    <row r="5592" spans="3:3">
      <c r="C5592" s="33"/>
    </row>
    <row r="5593" spans="3:3">
      <c r="C5593" s="33"/>
    </row>
    <row r="5594" spans="3:3">
      <c r="C5594" s="33"/>
    </row>
    <row r="5595" spans="3:3">
      <c r="C5595" s="33"/>
    </row>
    <row r="5596" spans="3:3">
      <c r="C5596" s="33"/>
    </row>
    <row r="5597" spans="3:3">
      <c r="C5597" s="33"/>
    </row>
    <row r="5598" spans="3:3">
      <c r="C5598" s="33"/>
    </row>
    <row r="5599" spans="3:3">
      <c r="C5599" s="33"/>
    </row>
    <row r="5600" spans="3:3">
      <c r="C5600" s="33"/>
    </row>
    <row r="5601" spans="3:3">
      <c r="C5601" s="33"/>
    </row>
    <row r="5602" spans="3:3">
      <c r="C5602" s="33"/>
    </row>
    <row r="5603" spans="3:3">
      <c r="C5603" s="33"/>
    </row>
    <row r="5604" spans="3:3">
      <c r="C5604" s="33"/>
    </row>
    <row r="5605" spans="3:3">
      <c r="C5605" s="33"/>
    </row>
    <row r="5606" spans="3:3">
      <c r="C5606" s="33"/>
    </row>
    <row r="5607" spans="3:3">
      <c r="C5607" s="33"/>
    </row>
    <row r="5608" spans="3:3">
      <c r="C5608" s="33"/>
    </row>
    <row r="5609" spans="3:3">
      <c r="C5609" s="33"/>
    </row>
    <row r="5610" spans="3:3">
      <c r="C5610" s="33"/>
    </row>
    <row r="5611" spans="3:3">
      <c r="C5611" s="33"/>
    </row>
    <row r="5612" spans="3:3">
      <c r="C5612" s="33"/>
    </row>
    <row r="5613" spans="3:3">
      <c r="C5613" s="33"/>
    </row>
    <row r="5614" spans="3:3">
      <c r="C5614" s="33"/>
    </row>
    <row r="5615" spans="3:3">
      <c r="C5615" s="33"/>
    </row>
    <row r="5616" spans="3:3">
      <c r="C5616" s="33"/>
    </row>
    <row r="5617" spans="3:3">
      <c r="C5617" s="33"/>
    </row>
    <row r="5618" spans="3:3">
      <c r="C5618" s="33"/>
    </row>
    <row r="5619" spans="3:3">
      <c r="C5619" s="33"/>
    </row>
    <row r="5620" spans="3:3">
      <c r="C5620" s="33"/>
    </row>
    <row r="5621" spans="3:3">
      <c r="C5621" s="33"/>
    </row>
    <row r="5622" spans="3:3">
      <c r="C5622" s="33"/>
    </row>
    <row r="5623" spans="3:3">
      <c r="C5623" s="33"/>
    </row>
    <row r="5624" spans="3:3">
      <c r="C5624" s="33"/>
    </row>
    <row r="5625" spans="3:3">
      <c r="C5625" s="33"/>
    </row>
    <row r="5626" spans="3:3">
      <c r="C5626" s="33"/>
    </row>
    <row r="5627" spans="3:3">
      <c r="C5627" s="33"/>
    </row>
    <row r="5628" spans="3:3">
      <c r="C5628" s="33"/>
    </row>
    <row r="5629" spans="3:3">
      <c r="C5629" s="33"/>
    </row>
    <row r="5630" spans="3:3">
      <c r="C5630" s="33"/>
    </row>
    <row r="5631" spans="3:3">
      <c r="C5631" s="33"/>
    </row>
    <row r="5632" spans="3:3">
      <c r="C5632" s="33"/>
    </row>
    <row r="5633" spans="3:3">
      <c r="C5633" s="33"/>
    </row>
    <row r="5634" spans="3:3">
      <c r="C5634" s="33"/>
    </row>
    <row r="5635" spans="3:3">
      <c r="C5635" s="33"/>
    </row>
    <row r="5636" spans="3:3">
      <c r="C5636" s="33"/>
    </row>
    <row r="5637" spans="3:3">
      <c r="C5637" s="33"/>
    </row>
    <row r="5638" spans="3:3">
      <c r="C5638" s="33"/>
    </row>
    <row r="5639" spans="3:3">
      <c r="C5639" s="33"/>
    </row>
    <row r="5640" spans="3:3">
      <c r="C5640" s="33"/>
    </row>
    <row r="5641" spans="3:3">
      <c r="C5641" s="33"/>
    </row>
    <row r="5642" spans="3:3">
      <c r="C5642" s="33"/>
    </row>
    <row r="5643" spans="3:3">
      <c r="C5643" s="33"/>
    </row>
    <row r="5644" spans="3:3">
      <c r="C5644" s="33"/>
    </row>
    <row r="5645" spans="3:3">
      <c r="C5645" s="33"/>
    </row>
    <row r="5646" spans="3:3">
      <c r="C5646" s="33"/>
    </row>
    <row r="5647" spans="3:3">
      <c r="C5647" s="33"/>
    </row>
    <row r="5648" spans="3:3">
      <c r="C5648" s="33"/>
    </row>
    <row r="5649" spans="3:3">
      <c r="C5649" s="33"/>
    </row>
    <row r="5650" spans="3:3">
      <c r="C5650" s="33"/>
    </row>
    <row r="5651" spans="3:3">
      <c r="C5651" s="33"/>
    </row>
    <row r="5652" spans="3:3">
      <c r="C5652" s="33"/>
    </row>
    <row r="5653" spans="3:3">
      <c r="C5653" s="33"/>
    </row>
    <row r="5654" spans="3:3">
      <c r="C5654" s="33"/>
    </row>
    <row r="5655" spans="3:3">
      <c r="C5655" s="33"/>
    </row>
    <row r="5656" spans="3:3">
      <c r="C5656" s="33"/>
    </row>
    <row r="5657" spans="3:3">
      <c r="C5657" s="33"/>
    </row>
    <row r="5658" spans="3:3">
      <c r="C5658" s="33"/>
    </row>
    <row r="5659" spans="3:3">
      <c r="C5659" s="33"/>
    </row>
    <row r="5660" spans="3:3">
      <c r="C5660" s="33"/>
    </row>
    <row r="5661" spans="3:3">
      <c r="C5661" s="33"/>
    </row>
    <row r="5662" spans="3:3">
      <c r="C5662" s="33"/>
    </row>
    <row r="5663" spans="3:3">
      <c r="C5663" s="33"/>
    </row>
    <row r="5664" spans="3:3">
      <c r="C5664" s="33"/>
    </row>
    <row r="5665" spans="3:3">
      <c r="C5665" s="33"/>
    </row>
    <row r="5666" spans="3:3">
      <c r="C5666" s="33"/>
    </row>
    <row r="5667" spans="3:3">
      <c r="C5667" s="33"/>
    </row>
    <row r="5668" spans="3:3">
      <c r="C5668" s="33"/>
    </row>
    <row r="5669" spans="3:3">
      <c r="C5669" s="33"/>
    </row>
    <row r="5670" spans="3:3">
      <c r="C5670" s="33"/>
    </row>
    <row r="5671" spans="3:3">
      <c r="C5671" s="33"/>
    </row>
    <row r="5672" spans="3:3">
      <c r="C5672" s="33"/>
    </row>
    <row r="5673" spans="3:3">
      <c r="C5673" s="33"/>
    </row>
    <row r="5674" spans="3:3">
      <c r="C5674" s="33"/>
    </row>
    <row r="5675" spans="3:3">
      <c r="C5675" s="33"/>
    </row>
    <row r="5676" spans="3:3">
      <c r="C5676" s="33"/>
    </row>
    <row r="5677" spans="3:3">
      <c r="C5677" s="33"/>
    </row>
    <row r="5678" spans="3:3">
      <c r="C5678" s="33"/>
    </row>
    <row r="5679" spans="3:3">
      <c r="C5679" s="33"/>
    </row>
    <row r="5680" spans="3:3">
      <c r="C5680" s="33"/>
    </row>
    <row r="5681" spans="3:3">
      <c r="C5681" s="33"/>
    </row>
    <row r="5682" spans="3:3">
      <c r="C5682" s="33"/>
    </row>
    <row r="5683" spans="3:3">
      <c r="C5683" s="33"/>
    </row>
    <row r="5684" spans="3:3">
      <c r="C5684" s="33"/>
    </row>
    <row r="5685" spans="3:3">
      <c r="C5685" s="33"/>
    </row>
    <row r="5686" spans="3:3">
      <c r="C5686" s="33"/>
    </row>
    <row r="5687" spans="3:3">
      <c r="C5687" s="33"/>
    </row>
    <row r="5688" spans="3:3">
      <c r="C5688" s="33"/>
    </row>
    <row r="5689" spans="3:3">
      <c r="C5689" s="33"/>
    </row>
    <row r="5690" spans="3:3">
      <c r="C5690" s="33"/>
    </row>
    <row r="5691" spans="3:3">
      <c r="C5691" s="33"/>
    </row>
    <row r="5692" spans="3:3">
      <c r="C5692" s="33"/>
    </row>
    <row r="5693" spans="3:3">
      <c r="C5693" s="33"/>
    </row>
    <row r="5694" spans="3:3">
      <c r="C5694" s="33"/>
    </row>
    <row r="5695" spans="3:3">
      <c r="C5695" s="33"/>
    </row>
    <row r="5696" spans="3:3">
      <c r="C5696" s="33"/>
    </row>
    <row r="5697" spans="3:3">
      <c r="C5697" s="33"/>
    </row>
    <row r="5698" spans="3:3">
      <c r="C5698" s="33"/>
    </row>
    <row r="5699" spans="3:3">
      <c r="C5699" s="33"/>
    </row>
    <row r="5700" spans="3:3">
      <c r="C5700" s="33"/>
    </row>
    <row r="5701" spans="3:3">
      <c r="C5701" s="33"/>
    </row>
    <row r="5702" spans="3:3">
      <c r="C5702" s="33"/>
    </row>
    <row r="5703" spans="3:3">
      <c r="C5703" s="33"/>
    </row>
    <row r="5704" spans="3:3">
      <c r="C5704" s="33"/>
    </row>
    <row r="5705" spans="3:3">
      <c r="C5705" s="33"/>
    </row>
    <row r="5706" spans="3:3">
      <c r="C5706" s="33"/>
    </row>
    <row r="5707" spans="3:3">
      <c r="C5707" s="33"/>
    </row>
    <row r="5708" spans="3:3">
      <c r="C5708" s="33"/>
    </row>
    <row r="5709" spans="3:3">
      <c r="C5709" s="33"/>
    </row>
    <row r="5710" spans="3:3">
      <c r="C5710" s="33"/>
    </row>
    <row r="5711" spans="3:3">
      <c r="C5711" s="33"/>
    </row>
    <row r="5712" spans="3:3">
      <c r="C5712" s="33"/>
    </row>
    <row r="5713" spans="3:3">
      <c r="C5713" s="33"/>
    </row>
    <row r="5714" spans="3:3">
      <c r="C5714" s="33"/>
    </row>
    <row r="5715" spans="3:3">
      <c r="C5715" s="33"/>
    </row>
    <row r="5716" spans="3:3">
      <c r="C5716" s="33"/>
    </row>
    <row r="5717" spans="3:3">
      <c r="C5717" s="33"/>
    </row>
    <row r="5718" spans="3:3">
      <c r="C5718" s="33"/>
    </row>
    <row r="5719" spans="3:3">
      <c r="C5719" s="33"/>
    </row>
    <row r="5720" spans="3:3">
      <c r="C5720" s="33"/>
    </row>
    <row r="5721" spans="3:3">
      <c r="C5721" s="33"/>
    </row>
    <row r="5722" spans="3:3">
      <c r="C5722" s="33"/>
    </row>
    <row r="5723" spans="3:3">
      <c r="C5723" s="33"/>
    </row>
    <row r="5724" spans="3:3">
      <c r="C5724" s="33"/>
    </row>
    <row r="5725" spans="3:3">
      <c r="C5725" s="33"/>
    </row>
    <row r="5726" spans="3:3">
      <c r="C5726" s="33"/>
    </row>
    <row r="5727" spans="3:3">
      <c r="C5727" s="33"/>
    </row>
    <row r="5728" spans="3:3">
      <c r="C5728" s="33"/>
    </row>
    <row r="5729" spans="3:3">
      <c r="C5729" s="33"/>
    </row>
    <row r="5730" spans="3:3">
      <c r="C5730" s="33"/>
    </row>
    <row r="5731" spans="3:3">
      <c r="C5731" s="33"/>
    </row>
    <row r="5732" spans="3:3">
      <c r="C5732" s="33"/>
    </row>
    <row r="5733" spans="3:3">
      <c r="C5733" s="33"/>
    </row>
    <row r="5734" spans="3:3">
      <c r="C5734" s="33"/>
    </row>
    <row r="5735" spans="3:3">
      <c r="C5735" s="33"/>
    </row>
    <row r="5736" spans="3:3">
      <c r="C5736" s="33"/>
    </row>
    <row r="5737" spans="3:3">
      <c r="C5737" s="33"/>
    </row>
    <row r="5738" spans="3:3">
      <c r="C5738" s="33"/>
    </row>
    <row r="5739" spans="3:3">
      <c r="C5739" s="33"/>
    </row>
    <row r="5740" spans="3:3">
      <c r="C5740" s="33"/>
    </row>
    <row r="5741" spans="3:3">
      <c r="C5741" s="33"/>
    </row>
    <row r="5742" spans="3:3">
      <c r="C5742" s="33"/>
    </row>
    <row r="5743" spans="3:3">
      <c r="C5743" s="33"/>
    </row>
    <row r="5744" spans="3:3">
      <c r="C5744" s="33"/>
    </row>
    <row r="5745" spans="3:3">
      <c r="C5745" s="33"/>
    </row>
    <row r="5746" spans="3:3">
      <c r="C5746" s="33"/>
    </row>
    <row r="5747" spans="3:3">
      <c r="C5747" s="33"/>
    </row>
    <row r="5748" spans="3:3">
      <c r="C5748" s="33"/>
    </row>
    <row r="5749" spans="3:3">
      <c r="C5749" s="33"/>
    </row>
    <row r="5750" spans="3:3">
      <c r="C5750" s="33"/>
    </row>
    <row r="5751" spans="3:3">
      <c r="C5751" s="33"/>
    </row>
    <row r="5752" spans="3:3">
      <c r="C5752" s="33"/>
    </row>
    <row r="5753" spans="3:3">
      <c r="C5753" s="33"/>
    </row>
    <row r="5754" spans="3:3">
      <c r="C5754" s="33"/>
    </row>
    <row r="5755" spans="3:3">
      <c r="C5755" s="33"/>
    </row>
    <row r="5756" spans="3:3">
      <c r="C5756" s="33"/>
    </row>
    <row r="5757" spans="3:3">
      <c r="C5757" s="33"/>
    </row>
    <row r="5758" spans="3:3">
      <c r="C5758" s="33"/>
    </row>
    <row r="5759" spans="3:3">
      <c r="C5759" s="33"/>
    </row>
    <row r="5760" spans="3:3">
      <c r="C5760" s="33"/>
    </row>
    <row r="5761" spans="3:3">
      <c r="C5761" s="33"/>
    </row>
    <row r="5762" spans="3:3">
      <c r="C5762" s="33"/>
    </row>
    <row r="5763" spans="3:3">
      <c r="C5763" s="33"/>
    </row>
    <row r="5764" spans="3:3">
      <c r="C5764" s="33"/>
    </row>
    <row r="5765" spans="3:3">
      <c r="C5765" s="33"/>
    </row>
    <row r="5766" spans="3:3">
      <c r="C5766" s="33"/>
    </row>
    <row r="5767" spans="3:3">
      <c r="C5767" s="33"/>
    </row>
    <row r="5768" spans="3:3">
      <c r="C5768" s="33"/>
    </row>
    <row r="5769" spans="3:3">
      <c r="C5769" s="33"/>
    </row>
    <row r="5770" spans="3:3">
      <c r="C5770" s="33"/>
    </row>
    <row r="5771" spans="3:3">
      <c r="C5771" s="33"/>
    </row>
    <row r="5772" spans="3:3">
      <c r="C5772" s="33"/>
    </row>
    <row r="5773" spans="3:3">
      <c r="C5773" s="33"/>
    </row>
    <row r="5774" spans="3:3">
      <c r="C5774" s="33"/>
    </row>
    <row r="5775" spans="3:3">
      <c r="C5775" s="33"/>
    </row>
    <row r="5776" spans="3:3">
      <c r="C5776" s="33"/>
    </row>
    <row r="5777" spans="3:3">
      <c r="C5777" s="33"/>
    </row>
    <row r="5778" spans="3:3">
      <c r="C5778" s="33"/>
    </row>
    <row r="5779" spans="3:3">
      <c r="C5779" s="33"/>
    </row>
    <row r="5780" spans="3:3">
      <c r="C5780" s="33"/>
    </row>
    <row r="5781" spans="3:3">
      <c r="C5781" s="33"/>
    </row>
    <row r="5782" spans="3:3">
      <c r="C5782" s="33"/>
    </row>
    <row r="5783" spans="3:3">
      <c r="C5783" s="33"/>
    </row>
    <row r="5784" spans="3:3">
      <c r="C5784" s="33"/>
    </row>
    <row r="5785" spans="3:3">
      <c r="C5785" s="33"/>
    </row>
    <row r="5786" spans="3:3">
      <c r="C5786" s="33"/>
    </row>
    <row r="5787" spans="3:3">
      <c r="C5787" s="33"/>
    </row>
    <row r="5788" spans="3:3">
      <c r="C5788" s="33"/>
    </row>
    <row r="5789" spans="3:3">
      <c r="C5789" s="33"/>
    </row>
    <row r="5790" spans="3:3">
      <c r="C5790" s="33"/>
    </row>
    <row r="5791" spans="3:3">
      <c r="C5791" s="33"/>
    </row>
    <row r="5792" spans="3:3">
      <c r="C5792" s="33"/>
    </row>
    <row r="5793" spans="3:3">
      <c r="C5793" s="33"/>
    </row>
    <row r="5794" spans="3:3">
      <c r="C5794" s="33"/>
    </row>
    <row r="5795" spans="3:3">
      <c r="C5795" s="33"/>
    </row>
    <row r="5796" spans="3:3">
      <c r="C5796" s="33"/>
    </row>
    <row r="5797" spans="3:3">
      <c r="C5797" s="33"/>
    </row>
    <row r="5798" spans="3:3">
      <c r="C5798" s="33"/>
    </row>
    <row r="5799" spans="3:3">
      <c r="C5799" s="33"/>
    </row>
    <row r="5800" spans="3:3">
      <c r="C5800" s="33"/>
    </row>
    <row r="5801" spans="3:3">
      <c r="C5801" s="33"/>
    </row>
    <row r="5802" spans="3:3">
      <c r="C5802" s="33"/>
    </row>
    <row r="5803" spans="3:3">
      <c r="C5803" s="33"/>
    </row>
    <row r="5804" spans="3:3">
      <c r="C5804" s="33"/>
    </row>
    <row r="5805" spans="3:3">
      <c r="C5805" s="33"/>
    </row>
    <row r="5806" spans="3:3">
      <c r="C5806" s="33"/>
    </row>
    <row r="5807" spans="3:3">
      <c r="C5807" s="33"/>
    </row>
    <row r="5808" spans="3:3">
      <c r="C5808" s="33"/>
    </row>
    <row r="5809" spans="3:3">
      <c r="C5809" s="33"/>
    </row>
    <row r="5810" spans="3:3">
      <c r="C5810" s="33"/>
    </row>
    <row r="5811" spans="3:3">
      <c r="C5811" s="33"/>
    </row>
    <row r="5812" spans="3:3">
      <c r="C5812" s="33"/>
    </row>
    <row r="5813" spans="3:3">
      <c r="C5813" s="33"/>
    </row>
    <row r="5814" spans="3:3">
      <c r="C5814" s="33"/>
    </row>
    <row r="5815" spans="3:3">
      <c r="C5815" s="33"/>
    </row>
    <row r="5816" spans="3:3">
      <c r="C5816" s="33"/>
    </row>
    <row r="5817" spans="3:3">
      <c r="C5817" s="33"/>
    </row>
    <row r="5818" spans="3:3">
      <c r="C5818" s="33"/>
    </row>
    <row r="5819" spans="3:3">
      <c r="C5819" s="33"/>
    </row>
    <row r="5820" spans="3:3">
      <c r="C5820" s="33"/>
    </row>
    <row r="5821" spans="3:3">
      <c r="C5821" s="33"/>
    </row>
    <row r="5822" spans="3:3">
      <c r="C5822" s="33"/>
    </row>
    <row r="5823" spans="3:3">
      <c r="C5823" s="33"/>
    </row>
    <row r="5824" spans="3:3">
      <c r="C5824" s="33"/>
    </row>
    <row r="5825" spans="3:3">
      <c r="C5825" s="33"/>
    </row>
    <row r="5826" spans="3:3">
      <c r="C5826" s="33"/>
    </row>
    <row r="5827" spans="3:3">
      <c r="C5827" s="33"/>
    </row>
    <row r="5828" spans="3:3">
      <c r="C5828" s="33"/>
    </row>
    <row r="5829" spans="3:3">
      <c r="C5829" s="33"/>
    </row>
    <row r="5830" spans="3:3">
      <c r="C5830" s="33"/>
    </row>
    <row r="5831" spans="3:3">
      <c r="C5831" s="33"/>
    </row>
    <row r="5832" spans="3:3">
      <c r="C5832" s="33"/>
    </row>
    <row r="5833" spans="3:3">
      <c r="C5833" s="33"/>
    </row>
    <row r="5834" spans="3:3">
      <c r="C5834" s="33"/>
    </row>
    <row r="5835" spans="3:3">
      <c r="C5835" s="33"/>
    </row>
    <row r="5836" spans="3:3">
      <c r="C5836" s="33"/>
    </row>
    <row r="5837" spans="3:3">
      <c r="C5837" s="33"/>
    </row>
    <row r="5838" spans="3:3">
      <c r="C5838" s="33"/>
    </row>
    <row r="5839" spans="3:3">
      <c r="C5839" s="33"/>
    </row>
    <row r="5840" spans="3:3">
      <c r="C5840" s="33"/>
    </row>
    <row r="5841" spans="3:3">
      <c r="C5841" s="33"/>
    </row>
    <row r="5842" spans="3:3">
      <c r="C5842" s="33"/>
    </row>
    <row r="5843" spans="3:3">
      <c r="C5843" s="33"/>
    </row>
    <row r="5844" spans="3:3">
      <c r="C5844" s="33"/>
    </row>
    <row r="5845" spans="3:3">
      <c r="C5845" s="33"/>
    </row>
    <row r="5846" spans="3:3">
      <c r="C5846" s="33"/>
    </row>
    <row r="5847" spans="3:3">
      <c r="C5847" s="33"/>
    </row>
    <row r="5848" spans="3:3">
      <c r="C5848" s="33"/>
    </row>
    <row r="5849" spans="3:3">
      <c r="C5849" s="33"/>
    </row>
    <row r="5850" spans="3:3">
      <c r="C5850" s="33"/>
    </row>
    <row r="5851" spans="3:3">
      <c r="C5851" s="33"/>
    </row>
    <row r="5852" spans="3:3">
      <c r="C5852" s="33"/>
    </row>
    <row r="5853" spans="3:3">
      <c r="C5853" s="33"/>
    </row>
    <row r="5854" spans="3:3">
      <c r="C5854" s="33"/>
    </row>
    <row r="5855" spans="3:3">
      <c r="C5855" s="33"/>
    </row>
    <row r="5856" spans="3:3">
      <c r="C5856" s="33"/>
    </row>
    <row r="5857" spans="3:3">
      <c r="C5857" s="33"/>
    </row>
    <row r="5858" spans="3:3">
      <c r="C5858" s="33"/>
    </row>
    <row r="5859" spans="3:3">
      <c r="C5859" s="33"/>
    </row>
    <row r="5860" spans="3:3">
      <c r="C5860" s="33"/>
    </row>
    <row r="5861" spans="3:3">
      <c r="C5861" s="33"/>
    </row>
    <row r="5862" spans="3:3">
      <c r="C5862" s="33"/>
    </row>
    <row r="5863" spans="3:3">
      <c r="C5863" s="33"/>
    </row>
    <row r="5864" spans="3:3">
      <c r="C5864" s="33"/>
    </row>
    <row r="5865" spans="3:3">
      <c r="C5865" s="33"/>
    </row>
    <row r="5866" spans="3:3">
      <c r="C5866" s="33"/>
    </row>
    <row r="5867" spans="3:3">
      <c r="C5867" s="33"/>
    </row>
    <row r="5868" spans="3:3">
      <c r="C5868" s="33"/>
    </row>
    <row r="5869" spans="3:3">
      <c r="C5869" s="33"/>
    </row>
    <row r="5870" spans="3:3">
      <c r="C5870" s="33"/>
    </row>
    <row r="5871" spans="3:3">
      <c r="C5871" s="33"/>
    </row>
    <row r="5872" spans="3:3">
      <c r="C5872" s="33"/>
    </row>
    <row r="5873" spans="3:3">
      <c r="C5873" s="33"/>
    </row>
    <row r="5874" spans="3:3">
      <c r="C5874" s="33"/>
    </row>
    <row r="5875" spans="3:3">
      <c r="C5875" s="33"/>
    </row>
    <row r="5876" spans="3:3">
      <c r="C5876" s="33"/>
    </row>
    <row r="5877" spans="3:3">
      <c r="C5877" s="33"/>
    </row>
    <row r="5878" spans="3:3">
      <c r="C5878" s="33"/>
    </row>
    <row r="5879" spans="3:3">
      <c r="C5879" s="33"/>
    </row>
    <row r="5880" spans="3:3">
      <c r="C5880" s="33"/>
    </row>
    <row r="5881" spans="3:3">
      <c r="C5881" s="33"/>
    </row>
    <row r="5882" spans="3:3">
      <c r="C5882" s="33"/>
    </row>
    <row r="5883" spans="3:3">
      <c r="C5883" s="33"/>
    </row>
    <row r="5884" spans="3:3">
      <c r="C5884" s="33"/>
    </row>
    <row r="5885" spans="3:3">
      <c r="C5885" s="33"/>
    </row>
    <row r="5886" spans="3:3">
      <c r="C5886" s="33"/>
    </row>
    <row r="5887" spans="3:3">
      <c r="C5887" s="33"/>
    </row>
    <row r="5888" spans="3:3">
      <c r="C5888" s="33"/>
    </row>
    <row r="5889" spans="3:3">
      <c r="C5889" s="33"/>
    </row>
    <row r="5890" spans="3:3">
      <c r="C5890" s="33"/>
    </row>
    <row r="5891" spans="3:3">
      <c r="C5891" s="33"/>
    </row>
    <row r="5892" spans="3:3">
      <c r="C5892" s="33"/>
    </row>
    <row r="5893" spans="3:3">
      <c r="C5893" s="33"/>
    </row>
    <row r="5894" spans="3:3">
      <c r="C5894" s="33"/>
    </row>
    <row r="5895" spans="3:3">
      <c r="C5895" s="33"/>
    </row>
    <row r="5896" spans="3:3">
      <c r="C5896" s="33"/>
    </row>
    <row r="5897" spans="3:3">
      <c r="C5897" s="33"/>
    </row>
    <row r="5898" spans="3:3">
      <c r="C5898" s="33"/>
    </row>
    <row r="5899" spans="3:3">
      <c r="C5899" s="33"/>
    </row>
    <row r="5900" spans="3:3">
      <c r="C5900" s="33"/>
    </row>
    <row r="5901" spans="3:3">
      <c r="C5901" s="33"/>
    </row>
    <row r="5902" spans="3:3">
      <c r="C5902" s="33"/>
    </row>
    <row r="5903" spans="3:3">
      <c r="C5903" s="33"/>
    </row>
    <row r="5904" spans="3:3">
      <c r="C5904" s="33"/>
    </row>
    <row r="5905" spans="3:3">
      <c r="C5905" s="33"/>
    </row>
    <row r="5906" spans="3:3">
      <c r="C5906" s="33"/>
    </row>
    <row r="5907" spans="3:3">
      <c r="C5907" s="33"/>
    </row>
    <row r="5908" spans="3:3">
      <c r="C5908" s="33"/>
    </row>
    <row r="5909" spans="3:3">
      <c r="C5909" s="33"/>
    </row>
    <row r="5910" spans="3:3">
      <c r="C5910" s="33"/>
    </row>
    <row r="5911" spans="3:3">
      <c r="C5911" s="33"/>
    </row>
    <row r="5912" spans="3:3">
      <c r="C5912" s="33"/>
    </row>
    <row r="5913" spans="3:3">
      <c r="C5913" s="33"/>
    </row>
    <row r="5914" spans="3:3">
      <c r="C5914" s="33"/>
    </row>
    <row r="5915" spans="3:3">
      <c r="C5915" s="33"/>
    </row>
    <row r="5916" spans="3:3">
      <c r="C5916" s="33"/>
    </row>
    <row r="5917" spans="3:3">
      <c r="C5917" s="33"/>
    </row>
    <row r="5918" spans="3:3">
      <c r="C5918" s="33"/>
    </row>
    <row r="5919" spans="3:3">
      <c r="C5919" s="33"/>
    </row>
    <row r="5920" spans="3:3">
      <c r="C5920" s="33"/>
    </row>
    <row r="5921" spans="3:3">
      <c r="C5921" s="33"/>
    </row>
    <row r="5922" spans="3:3">
      <c r="C5922" s="33"/>
    </row>
    <row r="5923" spans="3:3">
      <c r="C5923" s="33"/>
    </row>
    <row r="5924" spans="3:3">
      <c r="C5924" s="33"/>
    </row>
    <row r="5925" spans="3:3">
      <c r="C5925" s="33"/>
    </row>
    <row r="5926" spans="3:3">
      <c r="C5926" s="33"/>
    </row>
    <row r="5927" spans="3:3">
      <c r="C5927" s="33"/>
    </row>
    <row r="5928" spans="3:3">
      <c r="C5928" s="33"/>
    </row>
    <row r="5929" spans="3:3">
      <c r="C5929" s="33"/>
    </row>
    <row r="5930" spans="3:3">
      <c r="C5930" s="33"/>
    </row>
    <row r="5931" spans="3:3">
      <c r="C5931" s="33"/>
    </row>
    <row r="5932" spans="3:3">
      <c r="C5932" s="33"/>
    </row>
    <row r="5933" spans="3:3">
      <c r="C5933" s="33"/>
    </row>
    <row r="5934" spans="3:3">
      <c r="C5934" s="33"/>
    </row>
    <row r="5935" spans="3:3">
      <c r="C5935" s="33"/>
    </row>
    <row r="5936" spans="3:3">
      <c r="C5936" s="33"/>
    </row>
    <row r="5937" spans="3:3">
      <c r="C5937" s="33"/>
    </row>
    <row r="5938" spans="3:3">
      <c r="C5938" s="33"/>
    </row>
    <row r="5939" spans="3:3">
      <c r="C5939" s="33"/>
    </row>
    <row r="5940" spans="3:3">
      <c r="C5940" s="33"/>
    </row>
    <row r="5941" spans="3:3">
      <c r="C5941" s="33"/>
    </row>
    <row r="5942" spans="3:3">
      <c r="C5942" s="33"/>
    </row>
    <row r="5943" spans="3:3">
      <c r="C5943" s="33"/>
    </row>
    <row r="5944" spans="3:3">
      <c r="C5944" s="33"/>
    </row>
    <row r="5945" spans="3:3">
      <c r="C5945" s="33"/>
    </row>
    <row r="5946" spans="3:3">
      <c r="C5946" s="33"/>
    </row>
    <row r="5947" spans="3:3">
      <c r="C5947" s="33"/>
    </row>
    <row r="5948" spans="3:3">
      <c r="C5948" s="33"/>
    </row>
    <row r="5949" spans="3:3">
      <c r="C5949" s="33"/>
    </row>
    <row r="5950" spans="3:3">
      <c r="C5950" s="33"/>
    </row>
    <row r="5951" spans="3:3">
      <c r="C5951" s="33"/>
    </row>
    <row r="5952" spans="3:3">
      <c r="C5952" s="33"/>
    </row>
    <row r="5953" spans="3:3">
      <c r="C5953" s="33"/>
    </row>
    <row r="5954" spans="3:3">
      <c r="C5954" s="33"/>
    </row>
    <row r="5955" spans="3:3">
      <c r="C5955" s="33"/>
    </row>
    <row r="5956" spans="3:3">
      <c r="C5956" s="33"/>
    </row>
    <row r="5957" spans="3:3">
      <c r="C5957" s="33"/>
    </row>
    <row r="5958" spans="3:3">
      <c r="C5958" s="33"/>
    </row>
    <row r="5959" spans="3:3">
      <c r="C5959" s="33"/>
    </row>
    <row r="5960" spans="3:3">
      <c r="C5960" s="33"/>
    </row>
    <row r="5961" spans="3:3">
      <c r="C5961" s="33"/>
    </row>
    <row r="5962" spans="3:3">
      <c r="C5962" s="33"/>
    </row>
    <row r="5963" spans="3:3">
      <c r="C5963" s="33"/>
    </row>
    <row r="5964" spans="3:3">
      <c r="C5964" s="33"/>
    </row>
    <row r="5965" spans="3:3">
      <c r="C5965" s="33"/>
    </row>
    <row r="5966" spans="3:3">
      <c r="C5966" s="33"/>
    </row>
    <row r="5967" spans="3:3">
      <c r="C5967" s="33"/>
    </row>
    <row r="5968" spans="3:3">
      <c r="C5968" s="33"/>
    </row>
    <row r="5969" spans="3:3">
      <c r="C5969" s="33"/>
    </row>
    <row r="5970" spans="3:3">
      <c r="C5970" s="33"/>
    </row>
    <row r="5971" spans="3:3">
      <c r="C5971" s="33"/>
    </row>
    <row r="5972" spans="3:3">
      <c r="C5972" s="33"/>
    </row>
    <row r="5973" spans="3:3">
      <c r="C5973" s="33"/>
    </row>
    <row r="5974" spans="3:3">
      <c r="C5974" s="33"/>
    </row>
    <row r="5975" spans="3:3">
      <c r="C5975" s="33"/>
    </row>
    <row r="5976" spans="3:3">
      <c r="C5976" s="33"/>
    </row>
    <row r="5977" spans="3:3">
      <c r="C5977" s="33"/>
    </row>
    <row r="5978" spans="3:3">
      <c r="C5978" s="33"/>
    </row>
    <row r="5979" spans="3:3">
      <c r="C5979" s="33"/>
    </row>
    <row r="5980" spans="3:3">
      <c r="C5980" s="33"/>
    </row>
    <row r="5981" spans="3:3">
      <c r="C5981" s="33"/>
    </row>
    <row r="5982" spans="3:3">
      <c r="C5982" s="33"/>
    </row>
    <row r="5983" spans="3:3">
      <c r="C5983" s="33"/>
    </row>
    <row r="5984" spans="3:3">
      <c r="C5984" s="33"/>
    </row>
    <row r="5985" spans="3:3">
      <c r="C5985" s="33"/>
    </row>
    <row r="5986" spans="3:3">
      <c r="C5986" s="33"/>
    </row>
    <row r="5987" spans="3:3">
      <c r="C5987" s="33"/>
    </row>
    <row r="5988" spans="3:3">
      <c r="C5988" s="33"/>
    </row>
    <row r="5989" spans="3:3">
      <c r="C5989" s="33"/>
    </row>
    <row r="5990" spans="3:3">
      <c r="C5990" s="33"/>
    </row>
    <row r="5991" spans="3:3">
      <c r="C5991" s="33"/>
    </row>
    <row r="5992" spans="3:3">
      <c r="C5992" s="33"/>
    </row>
    <row r="5993" spans="3:3">
      <c r="C5993" s="33"/>
    </row>
    <row r="5994" spans="3:3">
      <c r="C5994" s="33"/>
    </row>
    <row r="5995" spans="3:3">
      <c r="C5995" s="33"/>
    </row>
    <row r="5996" spans="3:3">
      <c r="C5996" s="33"/>
    </row>
    <row r="5997" spans="3:3">
      <c r="C5997" s="33"/>
    </row>
    <row r="5998" spans="3:3">
      <c r="C5998" s="33"/>
    </row>
    <row r="5999" spans="3:3">
      <c r="C5999" s="33"/>
    </row>
    <row r="6000" spans="3:3">
      <c r="C6000" s="33"/>
    </row>
    <row r="6001" spans="3:3">
      <c r="C6001" s="33"/>
    </row>
    <row r="6002" spans="3:3">
      <c r="C6002" s="33"/>
    </row>
    <row r="6003" spans="3:3">
      <c r="C6003" s="33"/>
    </row>
    <row r="6004" spans="3:3">
      <c r="C6004" s="33"/>
    </row>
    <row r="6005" spans="3:3">
      <c r="C6005" s="33"/>
    </row>
    <row r="6006" spans="3:3">
      <c r="C6006" s="33"/>
    </row>
    <row r="6007" spans="3:3">
      <c r="C6007" s="33"/>
    </row>
    <row r="6008" spans="3:3">
      <c r="C6008" s="33"/>
    </row>
    <row r="6009" spans="3:3">
      <c r="C6009" s="33"/>
    </row>
    <row r="6010" spans="3:3">
      <c r="C6010" s="33"/>
    </row>
    <row r="6011" spans="3:3">
      <c r="C6011" s="33"/>
    </row>
    <row r="6012" spans="3:3">
      <c r="C6012" s="33"/>
    </row>
    <row r="6013" spans="3:3">
      <c r="C6013" s="33"/>
    </row>
    <row r="6014" spans="3:3">
      <c r="C6014" s="33"/>
    </row>
    <row r="6015" spans="3:3">
      <c r="C6015" s="33"/>
    </row>
    <row r="6016" spans="3:3">
      <c r="C6016" s="33"/>
    </row>
    <row r="6017" spans="3:3">
      <c r="C6017" s="33"/>
    </row>
    <row r="6018" spans="3:3">
      <c r="C6018" s="33"/>
    </row>
    <row r="6019" spans="3:3">
      <c r="C6019" s="33"/>
    </row>
    <row r="6020" spans="3:3">
      <c r="C6020" s="33"/>
    </row>
    <row r="6021" spans="3:3">
      <c r="C6021" s="33"/>
    </row>
    <row r="6022" spans="3:3">
      <c r="C6022" s="33"/>
    </row>
    <row r="6023" spans="3:3">
      <c r="C6023" s="33"/>
    </row>
    <row r="6024" spans="3:3">
      <c r="C6024" s="33"/>
    </row>
    <row r="6025" spans="3:3">
      <c r="C6025" s="33"/>
    </row>
    <row r="6026" spans="3:3">
      <c r="C6026" s="33"/>
    </row>
    <row r="6027" spans="3:3">
      <c r="C6027" s="33"/>
    </row>
    <row r="6028" spans="3:3">
      <c r="C6028" s="33"/>
    </row>
    <row r="6029" spans="3:3">
      <c r="C6029" s="33"/>
    </row>
    <row r="6030" spans="3:3">
      <c r="C6030" s="33"/>
    </row>
    <row r="6031" spans="3:3">
      <c r="C6031" s="33"/>
    </row>
    <row r="6032" spans="3:3">
      <c r="C6032" s="33"/>
    </row>
    <row r="6033" spans="3:3">
      <c r="C6033" s="33"/>
    </row>
    <row r="6034" spans="3:3">
      <c r="C6034" s="33"/>
    </row>
    <row r="6035" spans="3:3">
      <c r="C6035" s="33"/>
    </row>
    <row r="6036" spans="3:3">
      <c r="C6036" s="33"/>
    </row>
    <row r="6037" spans="3:3">
      <c r="C6037" s="33"/>
    </row>
    <row r="6038" spans="3:3">
      <c r="C6038" s="33"/>
    </row>
    <row r="6039" spans="3:3">
      <c r="C6039" s="33"/>
    </row>
    <row r="6040" spans="3:3">
      <c r="C6040" s="33"/>
    </row>
    <row r="6041" spans="3:3">
      <c r="C6041" s="33"/>
    </row>
    <row r="6042" spans="3:3">
      <c r="C6042" s="33"/>
    </row>
    <row r="6043" spans="3:3">
      <c r="C6043" s="33"/>
    </row>
    <row r="6044" spans="3:3">
      <c r="C6044" s="33"/>
    </row>
    <row r="6045" spans="3:3">
      <c r="C6045" s="33"/>
    </row>
    <row r="6046" spans="3:3">
      <c r="C6046" s="33"/>
    </row>
    <row r="6047" spans="3:3">
      <c r="C6047" s="33"/>
    </row>
    <row r="6048" spans="3:3">
      <c r="C6048" s="33"/>
    </row>
    <row r="6049" spans="3:3">
      <c r="C6049" s="33"/>
    </row>
    <row r="6050" spans="3:3">
      <c r="C6050" s="33"/>
    </row>
    <row r="6051" spans="3:3">
      <c r="C6051" s="33"/>
    </row>
    <row r="6052" spans="3:3">
      <c r="C6052" s="33"/>
    </row>
    <row r="6053" spans="3:3">
      <c r="C6053" s="33"/>
    </row>
    <row r="6054" spans="3:3">
      <c r="C6054" s="33"/>
    </row>
    <row r="6055" spans="3:3">
      <c r="C6055" s="33"/>
    </row>
    <row r="6056" spans="3:3">
      <c r="C6056" s="33"/>
    </row>
    <row r="6057" spans="3:3">
      <c r="C6057" s="33"/>
    </row>
    <row r="6058" spans="3:3">
      <c r="C6058" s="33"/>
    </row>
    <row r="6059" spans="3:3">
      <c r="C6059" s="33"/>
    </row>
    <row r="6060" spans="3:3">
      <c r="C6060" s="33"/>
    </row>
    <row r="6061" spans="3:3">
      <c r="C6061" s="33"/>
    </row>
    <row r="6062" spans="3:3">
      <c r="C6062" s="33"/>
    </row>
    <row r="6063" spans="3:3">
      <c r="C6063" s="33"/>
    </row>
    <row r="6064" spans="3:3">
      <c r="C6064" s="33"/>
    </row>
    <row r="6065" spans="3:3">
      <c r="C6065" s="33"/>
    </row>
    <row r="6066" spans="3:3">
      <c r="C6066" s="33"/>
    </row>
    <row r="6067" spans="3:3">
      <c r="C6067" s="33"/>
    </row>
    <row r="6068" spans="3:3">
      <c r="C6068" s="33"/>
    </row>
    <row r="6069" spans="3:3">
      <c r="C6069" s="33"/>
    </row>
    <row r="6070" spans="3:3">
      <c r="C6070" s="33"/>
    </row>
    <row r="6071" spans="3:3">
      <c r="C6071" s="33"/>
    </row>
    <row r="6072" spans="3:3">
      <c r="C6072" s="33"/>
    </row>
    <row r="6073" spans="3:3">
      <c r="C6073" s="33"/>
    </row>
    <row r="6074" spans="3:3">
      <c r="C6074" s="33"/>
    </row>
    <row r="6075" spans="3:3">
      <c r="C6075" s="33"/>
    </row>
    <row r="6076" spans="3:3">
      <c r="C6076" s="33"/>
    </row>
    <row r="6077" spans="3:3">
      <c r="C6077" s="33"/>
    </row>
    <row r="6078" spans="3:3">
      <c r="C6078" s="33"/>
    </row>
    <row r="6079" spans="3:3">
      <c r="C6079" s="33"/>
    </row>
    <row r="6080" spans="3:3">
      <c r="C6080" s="33"/>
    </row>
    <row r="6081" spans="3:3">
      <c r="C6081" s="33"/>
    </row>
    <row r="6082" spans="3:3">
      <c r="C6082" s="33"/>
    </row>
    <row r="6083" spans="3:3">
      <c r="C6083" s="33"/>
    </row>
    <row r="6084" spans="3:3">
      <c r="C6084" s="33"/>
    </row>
    <row r="6085" spans="3:3">
      <c r="C6085" s="33"/>
    </row>
    <row r="6086" spans="3:3">
      <c r="C6086" s="33"/>
    </row>
    <row r="6087" spans="3:3">
      <c r="C6087" s="33"/>
    </row>
    <row r="6088" spans="3:3">
      <c r="C6088" s="33"/>
    </row>
    <row r="6089" spans="3:3">
      <c r="C6089" s="33"/>
    </row>
    <row r="6090" spans="3:3">
      <c r="C6090" s="33"/>
    </row>
    <row r="6091" spans="3:3">
      <c r="C6091" s="33"/>
    </row>
    <row r="6092" spans="3:3">
      <c r="C6092" s="33"/>
    </row>
    <row r="6093" spans="3:3">
      <c r="C6093" s="33"/>
    </row>
    <row r="6094" spans="3:3">
      <c r="C6094" s="33"/>
    </row>
    <row r="6095" spans="3:3">
      <c r="C6095" s="33"/>
    </row>
    <row r="6096" spans="3:3">
      <c r="C6096" s="33"/>
    </row>
    <row r="6097" spans="3:3">
      <c r="C6097" s="33"/>
    </row>
    <row r="6098" spans="3:3">
      <c r="C6098" s="33"/>
    </row>
    <row r="6099" spans="3:3">
      <c r="C6099" s="33"/>
    </row>
    <row r="6100" spans="3:3">
      <c r="C6100" s="33"/>
    </row>
    <row r="6101" spans="3:3">
      <c r="C6101" s="33"/>
    </row>
    <row r="6102" spans="3:3">
      <c r="C6102" s="33"/>
    </row>
    <row r="6103" spans="3:3">
      <c r="C6103" s="33"/>
    </row>
    <row r="6104" spans="3:3">
      <c r="C6104" s="33"/>
    </row>
    <row r="6105" spans="3:3">
      <c r="C6105" s="33"/>
    </row>
    <row r="6106" spans="3:3">
      <c r="C6106" s="33"/>
    </row>
    <row r="6107" spans="3:3">
      <c r="C6107" s="33"/>
    </row>
    <row r="6108" spans="3:3">
      <c r="C6108" s="33"/>
    </row>
    <row r="6109" spans="3:3">
      <c r="C6109" s="33"/>
    </row>
    <row r="6110" spans="3:3">
      <c r="C6110" s="33"/>
    </row>
    <row r="6111" spans="3:3">
      <c r="C6111" s="33"/>
    </row>
    <row r="6112" spans="3:3">
      <c r="C6112" s="33"/>
    </row>
    <row r="6113" spans="3:3">
      <c r="C6113" s="33"/>
    </row>
    <row r="6114" spans="3:3">
      <c r="C6114" s="33"/>
    </row>
    <row r="6115" spans="3:3">
      <c r="C6115" s="33"/>
    </row>
    <row r="6116" spans="3:3">
      <c r="C6116" s="33"/>
    </row>
    <row r="6117" spans="3:3">
      <c r="C6117" s="33"/>
    </row>
    <row r="6118" spans="3:3">
      <c r="C6118" s="33"/>
    </row>
    <row r="6119" spans="3:3">
      <c r="C6119" s="33"/>
    </row>
    <row r="6120" spans="3:3">
      <c r="C6120" s="33"/>
    </row>
    <row r="6121" spans="3:3">
      <c r="C6121" s="33"/>
    </row>
    <row r="6122" spans="3:3">
      <c r="C6122" s="33"/>
    </row>
    <row r="6123" spans="3:3">
      <c r="C6123" s="33"/>
    </row>
    <row r="6124" spans="3:3">
      <c r="C6124" s="33"/>
    </row>
    <row r="6125" spans="3:3">
      <c r="C6125" s="33"/>
    </row>
    <row r="6126" spans="3:3">
      <c r="C6126" s="33"/>
    </row>
    <row r="6127" spans="3:3">
      <c r="C6127" s="33"/>
    </row>
    <row r="6128" spans="3:3">
      <c r="C6128" s="33"/>
    </row>
    <row r="6129" spans="3:3">
      <c r="C6129" s="33"/>
    </row>
    <row r="6130" spans="3:3">
      <c r="C6130" s="33"/>
    </row>
    <row r="6131" spans="3:3">
      <c r="C6131" s="33"/>
    </row>
    <row r="6132" spans="3:3">
      <c r="C6132" s="33"/>
    </row>
    <row r="6133" spans="3:3">
      <c r="C6133" s="33"/>
    </row>
    <row r="6134" spans="3:3">
      <c r="C6134" s="33"/>
    </row>
    <row r="6135" spans="3:3">
      <c r="C6135" s="33"/>
    </row>
    <row r="6136" spans="3:3">
      <c r="C6136" s="33"/>
    </row>
    <row r="6137" spans="3:3">
      <c r="C6137" s="33"/>
    </row>
    <row r="6138" spans="3:3">
      <c r="C6138" s="33"/>
    </row>
    <row r="6139" spans="3:3">
      <c r="C6139" s="33"/>
    </row>
    <row r="6140" spans="3:3">
      <c r="C6140" s="33"/>
    </row>
    <row r="6141" spans="3:3">
      <c r="C6141" s="33"/>
    </row>
    <row r="6142" spans="3:3">
      <c r="C6142" s="33"/>
    </row>
    <row r="6143" spans="3:3">
      <c r="C6143" s="33"/>
    </row>
    <row r="6144" spans="3:3">
      <c r="C6144" s="33"/>
    </row>
    <row r="6145" spans="3:3">
      <c r="C6145" s="33"/>
    </row>
    <row r="6146" spans="3:3">
      <c r="C6146" s="33"/>
    </row>
    <row r="6147" spans="3:3">
      <c r="C6147" s="33"/>
    </row>
    <row r="6148" spans="3:3">
      <c r="C6148" s="33"/>
    </row>
    <row r="6149" spans="3:3">
      <c r="C6149" s="33"/>
    </row>
    <row r="6150" spans="3:3">
      <c r="C6150" s="33"/>
    </row>
    <row r="6151" spans="3:3">
      <c r="C6151" s="33"/>
    </row>
    <row r="6152" spans="3:3">
      <c r="C6152" s="33"/>
    </row>
    <row r="6153" spans="3:3">
      <c r="C6153" s="33"/>
    </row>
    <row r="6154" spans="3:3">
      <c r="C6154" s="33"/>
    </row>
    <row r="6155" spans="3:3">
      <c r="C6155" s="33"/>
    </row>
    <row r="6156" spans="3:3">
      <c r="C6156" s="33"/>
    </row>
    <row r="6157" spans="3:3">
      <c r="C6157" s="33"/>
    </row>
    <row r="6158" spans="3:3">
      <c r="C6158" s="33"/>
    </row>
    <row r="6159" spans="3:3">
      <c r="C6159" s="33"/>
    </row>
    <row r="6160" spans="3:3">
      <c r="C6160" s="33"/>
    </row>
    <row r="6161" spans="3:3">
      <c r="C6161" s="33"/>
    </row>
    <row r="6162" spans="3:3">
      <c r="C6162" s="33"/>
    </row>
    <row r="6163" spans="3:3">
      <c r="C6163" s="33"/>
    </row>
    <row r="6164" spans="3:3">
      <c r="C6164" s="33"/>
    </row>
    <row r="6165" spans="3:3">
      <c r="C6165" s="33"/>
    </row>
    <row r="6166" spans="3:3">
      <c r="C6166" s="33"/>
    </row>
    <row r="6167" spans="3:3">
      <c r="C6167" s="33"/>
    </row>
    <row r="6168" spans="3:3">
      <c r="C6168" s="33"/>
    </row>
    <row r="6169" spans="3:3">
      <c r="C6169" s="33"/>
    </row>
    <row r="6170" spans="3:3">
      <c r="C6170" s="33"/>
    </row>
    <row r="6171" spans="3:3">
      <c r="C6171" s="33"/>
    </row>
    <row r="6172" spans="3:3">
      <c r="C6172" s="33"/>
    </row>
    <row r="6173" spans="3:3">
      <c r="C6173" s="33"/>
    </row>
    <row r="6174" spans="3:3">
      <c r="C6174" s="33"/>
    </row>
    <row r="6175" spans="3:3">
      <c r="C6175" s="33"/>
    </row>
    <row r="6176" spans="3:3">
      <c r="C6176" s="33"/>
    </row>
    <row r="6177" spans="3:3">
      <c r="C6177" s="33"/>
    </row>
    <row r="6178" spans="3:3">
      <c r="C6178" s="33"/>
    </row>
    <row r="6179" spans="3:3">
      <c r="C6179" s="33"/>
    </row>
    <row r="6180" spans="3:3">
      <c r="C6180" s="33"/>
    </row>
    <row r="6181" spans="3:3">
      <c r="C6181" s="33"/>
    </row>
    <row r="6182" spans="3:3">
      <c r="C6182" s="33"/>
    </row>
    <row r="6183" spans="3:3">
      <c r="C6183" s="33"/>
    </row>
    <row r="6184" spans="3:3">
      <c r="C6184" s="33"/>
    </row>
    <row r="6185" spans="3:3">
      <c r="C6185" s="33"/>
    </row>
    <row r="6186" spans="3:3">
      <c r="C6186" s="33"/>
    </row>
    <row r="6187" spans="3:3">
      <c r="C6187" s="33"/>
    </row>
    <row r="6188" spans="3:3">
      <c r="C6188" s="33"/>
    </row>
    <row r="6189" spans="3:3">
      <c r="C6189" s="33"/>
    </row>
    <row r="6190" spans="3:3">
      <c r="C6190" s="33"/>
    </row>
    <row r="6191" spans="3:3">
      <c r="C6191" s="33"/>
    </row>
    <row r="6192" spans="3:3">
      <c r="C6192" s="33"/>
    </row>
    <row r="6193" spans="3:3">
      <c r="C6193" s="33"/>
    </row>
    <row r="6194" spans="3:3">
      <c r="C6194" s="33"/>
    </row>
    <row r="6195" spans="3:3">
      <c r="C6195" s="33"/>
    </row>
    <row r="6196" spans="3:3">
      <c r="C6196" s="33"/>
    </row>
    <row r="6197" spans="3:3">
      <c r="C6197" s="33"/>
    </row>
    <row r="6198" spans="3:3">
      <c r="C6198" s="33"/>
    </row>
    <row r="6199" spans="3:3">
      <c r="C6199" s="33"/>
    </row>
    <row r="6200" spans="3:3">
      <c r="C6200" s="33"/>
    </row>
    <row r="6201" spans="3:3">
      <c r="C6201" s="33"/>
    </row>
    <row r="6202" spans="3:3">
      <c r="C6202" s="33"/>
    </row>
    <row r="6203" spans="3:3">
      <c r="C6203" s="33"/>
    </row>
    <row r="6204" spans="3:3">
      <c r="C6204" s="33"/>
    </row>
    <row r="6205" spans="3:3">
      <c r="C6205" s="33"/>
    </row>
    <row r="6206" spans="3:3">
      <c r="C6206" s="33"/>
    </row>
    <row r="6207" spans="3:3">
      <c r="C6207" s="33"/>
    </row>
    <row r="6208" spans="3:3">
      <c r="C6208" s="33"/>
    </row>
    <row r="6209" spans="3:3">
      <c r="C6209" s="33"/>
    </row>
    <row r="6210" spans="3:3">
      <c r="C6210" s="33"/>
    </row>
    <row r="6211" spans="3:3">
      <c r="C6211" s="33"/>
    </row>
    <row r="6212" spans="3:3">
      <c r="C6212" s="33"/>
    </row>
    <row r="6213" spans="3:3">
      <c r="C6213" s="33"/>
    </row>
    <row r="6214" spans="3:3">
      <c r="C6214" s="33"/>
    </row>
    <row r="6215" spans="3:3">
      <c r="C6215" s="33"/>
    </row>
    <row r="6216" spans="3:3">
      <c r="C6216" s="33"/>
    </row>
    <row r="6217" spans="3:3">
      <c r="C6217" s="33"/>
    </row>
    <row r="6218" spans="3:3">
      <c r="C6218" s="33"/>
    </row>
    <row r="6219" spans="3:3">
      <c r="C6219" s="33"/>
    </row>
    <row r="6220" spans="3:3">
      <c r="C6220" s="33"/>
    </row>
    <row r="6221" spans="3:3">
      <c r="C6221" s="33"/>
    </row>
    <row r="6222" spans="3:3">
      <c r="C6222" s="33"/>
    </row>
    <row r="6223" spans="3:3">
      <c r="C6223" s="33"/>
    </row>
    <row r="6224" spans="3:3">
      <c r="C6224" s="33"/>
    </row>
    <row r="6225" spans="3:3">
      <c r="C6225" s="33"/>
    </row>
    <row r="6226" spans="3:3">
      <c r="C6226" s="33"/>
    </row>
    <row r="6227" spans="3:3">
      <c r="C6227" s="33"/>
    </row>
    <row r="6228" spans="3:3">
      <c r="C6228" s="33"/>
    </row>
    <row r="6229" spans="3:3">
      <c r="C6229" s="33"/>
    </row>
    <row r="6230" spans="3:3">
      <c r="C6230" s="33"/>
    </row>
    <row r="6231" spans="3:3">
      <c r="C6231" s="33"/>
    </row>
    <row r="6232" spans="3:3">
      <c r="C6232" s="33"/>
    </row>
    <row r="6233" spans="3:3">
      <c r="C6233" s="33"/>
    </row>
    <row r="6234" spans="3:3">
      <c r="C6234" s="33"/>
    </row>
    <row r="6235" spans="3:3">
      <c r="C6235" s="33"/>
    </row>
    <row r="6236" spans="3:3">
      <c r="C6236" s="33"/>
    </row>
    <row r="6237" spans="3:3">
      <c r="C6237" s="33"/>
    </row>
    <row r="6238" spans="3:3">
      <c r="C6238" s="33"/>
    </row>
    <row r="6239" spans="3:3">
      <c r="C6239" s="33"/>
    </row>
    <row r="6240" spans="3:3">
      <c r="C6240" s="33"/>
    </row>
    <row r="6241" spans="3:3">
      <c r="C6241" s="33"/>
    </row>
    <row r="6242" spans="3:3">
      <c r="C6242" s="33"/>
    </row>
    <row r="6243" spans="3:3">
      <c r="C6243" s="33"/>
    </row>
    <row r="6244" spans="3:3">
      <c r="C6244" s="33"/>
    </row>
    <row r="6245" spans="3:3">
      <c r="C6245" s="33"/>
    </row>
    <row r="6246" spans="3:3">
      <c r="C6246" s="33"/>
    </row>
    <row r="6247" spans="3:3">
      <c r="C6247" s="33"/>
    </row>
    <row r="6248" spans="3:3">
      <c r="C6248" s="33"/>
    </row>
    <row r="6249" spans="3:3">
      <c r="C6249" s="33"/>
    </row>
    <row r="6250" spans="3:3">
      <c r="C6250" s="33"/>
    </row>
    <row r="6251" spans="3:3">
      <c r="C6251" s="33"/>
    </row>
    <row r="6252" spans="3:3">
      <c r="C6252" s="33"/>
    </row>
    <row r="6253" spans="3:3">
      <c r="C6253" s="33"/>
    </row>
    <row r="6254" spans="3:3">
      <c r="C6254" s="33"/>
    </row>
    <row r="6255" spans="3:3">
      <c r="C6255" s="33"/>
    </row>
    <row r="6256" spans="3:3">
      <c r="C6256" s="33"/>
    </row>
    <row r="6257" spans="3:3">
      <c r="C6257" s="33"/>
    </row>
    <row r="6258" spans="3:3">
      <c r="C6258" s="33"/>
    </row>
    <row r="6259" spans="3:3">
      <c r="C6259" s="33"/>
    </row>
    <row r="6260" spans="3:3">
      <c r="C6260" s="33"/>
    </row>
    <row r="6261" spans="3:3">
      <c r="C6261" s="33"/>
    </row>
    <row r="6262" spans="3:3">
      <c r="C6262" s="33"/>
    </row>
    <row r="6263" spans="3:3">
      <c r="C6263" s="33"/>
    </row>
    <row r="6264" spans="3:3">
      <c r="C6264" s="33"/>
    </row>
    <row r="6265" spans="3:3">
      <c r="C6265" s="33"/>
    </row>
    <row r="6266" spans="3:3">
      <c r="C6266" s="33"/>
    </row>
    <row r="6267" spans="3:3">
      <c r="C6267" s="33"/>
    </row>
    <row r="6268" spans="3:3">
      <c r="C6268" s="33"/>
    </row>
    <row r="6269" spans="3:3">
      <c r="C6269" s="33"/>
    </row>
    <row r="6270" spans="3:3">
      <c r="C6270" s="33"/>
    </row>
    <row r="6271" spans="3:3">
      <c r="C6271" s="33"/>
    </row>
    <row r="6272" spans="3:3">
      <c r="C6272" s="33"/>
    </row>
    <row r="6273" spans="3:3">
      <c r="C6273" s="33"/>
    </row>
    <row r="6274" spans="3:3">
      <c r="C6274" s="33"/>
    </row>
    <row r="6275" spans="3:3">
      <c r="C6275" s="33"/>
    </row>
    <row r="6276" spans="3:3">
      <c r="C6276" s="33"/>
    </row>
    <row r="6277" spans="3:3">
      <c r="C6277" s="33"/>
    </row>
    <row r="6278" spans="3:3">
      <c r="C6278" s="33"/>
    </row>
    <row r="6279" spans="3:3">
      <c r="C6279" s="33"/>
    </row>
    <row r="6280" spans="3:3">
      <c r="C6280" s="33"/>
    </row>
    <row r="6281" spans="3:3">
      <c r="C6281" s="33"/>
    </row>
    <row r="6282" spans="3:3">
      <c r="C6282" s="33"/>
    </row>
    <row r="6283" spans="3:3">
      <c r="C6283" s="33"/>
    </row>
    <row r="6284" spans="3:3">
      <c r="C6284" s="33"/>
    </row>
    <row r="6285" spans="3:3">
      <c r="C6285" s="33"/>
    </row>
    <row r="6286" spans="3:3">
      <c r="C6286" s="33"/>
    </row>
    <row r="6287" spans="3:3">
      <c r="C6287" s="33"/>
    </row>
    <row r="6288" spans="3:3">
      <c r="C6288" s="33"/>
    </row>
    <row r="6289" spans="3:3">
      <c r="C6289" s="33"/>
    </row>
    <row r="6290" spans="3:3">
      <c r="C6290" s="33"/>
    </row>
    <row r="6291" spans="3:3">
      <c r="C6291" s="33"/>
    </row>
    <row r="6292" spans="3:3">
      <c r="C6292" s="33"/>
    </row>
    <row r="6293" spans="3:3">
      <c r="C6293" s="33"/>
    </row>
    <row r="6294" spans="3:3">
      <c r="C6294" s="33"/>
    </row>
    <row r="6295" spans="3:3">
      <c r="C6295" s="33"/>
    </row>
    <row r="6296" spans="3:3">
      <c r="C6296" s="33"/>
    </row>
    <row r="6297" spans="3:3">
      <c r="C6297" s="33"/>
    </row>
    <row r="6298" spans="3:3">
      <c r="C6298" s="33"/>
    </row>
    <row r="6299" spans="3:3">
      <c r="C6299" s="33"/>
    </row>
    <row r="6300" spans="3:3">
      <c r="C6300" s="33"/>
    </row>
    <row r="6301" spans="3:3">
      <c r="C6301" s="33"/>
    </row>
    <row r="6302" spans="3:3">
      <c r="C6302" s="33"/>
    </row>
    <row r="6303" spans="3:3">
      <c r="C6303" s="33"/>
    </row>
    <row r="6304" spans="3:3">
      <c r="C6304" s="33"/>
    </row>
    <row r="6305" spans="3:3">
      <c r="C6305" s="33"/>
    </row>
    <row r="6306" spans="3:3">
      <c r="C6306" s="33"/>
    </row>
    <row r="6307" spans="3:3">
      <c r="C6307" s="33"/>
    </row>
    <row r="6308" spans="3:3">
      <c r="C6308" s="33"/>
    </row>
    <row r="6309" spans="3:3">
      <c r="C6309" s="33"/>
    </row>
    <row r="6310" spans="3:3">
      <c r="C6310" s="33"/>
    </row>
    <row r="6311" spans="3:3">
      <c r="C6311" s="33"/>
    </row>
    <row r="6312" spans="3:3">
      <c r="C6312" s="33"/>
    </row>
    <row r="6313" spans="3:3">
      <c r="C6313" s="33"/>
    </row>
    <row r="6314" spans="3:3">
      <c r="C6314" s="33"/>
    </row>
    <row r="6315" spans="3:3">
      <c r="C6315" s="33"/>
    </row>
    <row r="6316" spans="3:3">
      <c r="C6316" s="33"/>
    </row>
    <row r="6317" spans="3:3">
      <c r="C6317" s="33"/>
    </row>
    <row r="6318" spans="3:3">
      <c r="C6318" s="33"/>
    </row>
    <row r="6319" spans="3:3">
      <c r="C6319" s="33"/>
    </row>
    <row r="6320" spans="3:3">
      <c r="C6320" s="33"/>
    </row>
    <row r="6321" spans="3:3">
      <c r="C6321" s="33"/>
    </row>
    <row r="6322" spans="3:3">
      <c r="C6322" s="33"/>
    </row>
    <row r="6323" spans="3:3">
      <c r="C6323" s="33"/>
    </row>
    <row r="6324" spans="3:3">
      <c r="C6324" s="33"/>
    </row>
    <row r="6325" spans="3:3">
      <c r="C6325" s="33"/>
    </row>
    <row r="6326" spans="3:3">
      <c r="C6326" s="33"/>
    </row>
    <row r="6327" spans="3:3">
      <c r="C6327" s="33"/>
    </row>
    <row r="6328" spans="3:3">
      <c r="C6328" s="33"/>
    </row>
    <row r="6329" spans="3:3">
      <c r="C6329" s="33"/>
    </row>
    <row r="6330" spans="3:3">
      <c r="C6330" s="33"/>
    </row>
    <row r="6331" spans="3:3">
      <c r="C6331" s="33"/>
    </row>
    <row r="6332" spans="3:3">
      <c r="C6332" s="33"/>
    </row>
    <row r="6333" spans="3:3">
      <c r="C6333" s="33"/>
    </row>
    <row r="6334" spans="3:3">
      <c r="C6334" s="33"/>
    </row>
    <row r="6335" spans="3:3">
      <c r="C6335" s="33"/>
    </row>
    <row r="6336" spans="3:3">
      <c r="C6336" s="33"/>
    </row>
    <row r="6337" spans="3:3">
      <c r="C6337" s="33"/>
    </row>
    <row r="6338" spans="3:3">
      <c r="C6338" s="33"/>
    </row>
    <row r="6339" spans="3:3">
      <c r="C6339" s="33"/>
    </row>
    <row r="6340" spans="3:3">
      <c r="C6340" s="33"/>
    </row>
    <row r="6341" spans="3:3">
      <c r="C6341" s="33"/>
    </row>
    <row r="6342" spans="3:3">
      <c r="C6342" s="33"/>
    </row>
    <row r="6343" spans="3:3">
      <c r="C6343" s="33"/>
    </row>
    <row r="6344" spans="3:3">
      <c r="C6344" s="33"/>
    </row>
    <row r="6345" spans="3:3">
      <c r="C6345" s="33"/>
    </row>
    <row r="6346" spans="3:3">
      <c r="C6346" s="33"/>
    </row>
    <row r="6347" spans="3:3">
      <c r="C6347" s="33"/>
    </row>
    <row r="6348" spans="3:3">
      <c r="C6348" s="33"/>
    </row>
    <row r="6349" spans="3:3">
      <c r="C6349" s="33"/>
    </row>
    <row r="6350" spans="3:3">
      <c r="C6350" s="33"/>
    </row>
    <row r="6351" spans="3:3">
      <c r="C6351" s="33"/>
    </row>
    <row r="6352" spans="3:3">
      <c r="C6352" s="33"/>
    </row>
    <row r="6353" spans="3:3">
      <c r="C6353" s="33"/>
    </row>
    <row r="6354" spans="3:3">
      <c r="C6354" s="33"/>
    </row>
    <row r="6355" spans="3:3">
      <c r="C6355" s="33"/>
    </row>
    <row r="6356" spans="3:3">
      <c r="C6356" s="33"/>
    </row>
    <row r="6357" spans="3:3">
      <c r="C6357" s="33"/>
    </row>
    <row r="6358" spans="3:3">
      <c r="C6358" s="33"/>
    </row>
    <row r="6359" spans="3:3">
      <c r="C6359" s="33"/>
    </row>
    <row r="6360" spans="3:3">
      <c r="C6360" s="33"/>
    </row>
    <row r="6361" spans="3:3">
      <c r="C6361" s="33"/>
    </row>
    <row r="6362" spans="3:3">
      <c r="C6362" s="33"/>
    </row>
    <row r="6363" spans="3:3">
      <c r="C6363" s="33"/>
    </row>
    <row r="6364" spans="3:3">
      <c r="C6364" s="33"/>
    </row>
    <row r="6365" spans="3:3">
      <c r="C6365" s="33"/>
    </row>
    <row r="6366" spans="3:3">
      <c r="C6366" s="33"/>
    </row>
    <row r="6367" spans="3:3">
      <c r="C6367" s="33"/>
    </row>
    <row r="6368" spans="3:3">
      <c r="C6368" s="33"/>
    </row>
    <row r="6369" spans="3:3">
      <c r="C6369" s="33"/>
    </row>
    <row r="6370" spans="3:3">
      <c r="C6370" s="33"/>
    </row>
    <row r="6371" spans="3:3">
      <c r="C6371" s="33"/>
    </row>
    <row r="6372" spans="3:3">
      <c r="C6372" s="33"/>
    </row>
    <row r="6373" spans="3:3">
      <c r="C6373" s="33"/>
    </row>
    <row r="6374" spans="3:3">
      <c r="C6374" s="33"/>
    </row>
    <row r="6375" spans="3:3">
      <c r="C6375" s="33"/>
    </row>
    <row r="6376" spans="3:3">
      <c r="C6376" s="33"/>
    </row>
    <row r="6377" spans="3:3">
      <c r="C6377" s="33"/>
    </row>
    <row r="6378" spans="3:3">
      <c r="C6378" s="33"/>
    </row>
    <row r="6379" spans="3:3">
      <c r="C6379" s="33"/>
    </row>
    <row r="6380" spans="3:3">
      <c r="C6380" s="33"/>
    </row>
    <row r="6381" spans="3:3">
      <c r="C6381" s="33"/>
    </row>
    <row r="6382" spans="3:3">
      <c r="C6382" s="33"/>
    </row>
    <row r="6383" spans="3:3">
      <c r="C6383" s="33"/>
    </row>
    <row r="6384" spans="3:3">
      <c r="C6384" s="33"/>
    </row>
    <row r="6385" spans="3:3">
      <c r="C6385" s="33"/>
    </row>
    <row r="6386" spans="3:3">
      <c r="C6386" s="33"/>
    </row>
    <row r="6387" spans="3:3">
      <c r="C6387" s="33"/>
    </row>
    <row r="6388" spans="3:3">
      <c r="C6388" s="33"/>
    </row>
    <row r="6389" spans="3:3">
      <c r="C6389" s="33"/>
    </row>
    <row r="6390" spans="3:3">
      <c r="C6390" s="33"/>
    </row>
    <row r="6391" spans="3:3">
      <c r="C6391" s="33"/>
    </row>
    <row r="6392" spans="3:3">
      <c r="C6392" s="33"/>
    </row>
    <row r="6393" spans="3:3">
      <c r="C6393" s="33"/>
    </row>
    <row r="6394" spans="3:3">
      <c r="C6394" s="33"/>
    </row>
    <row r="6395" spans="3:3">
      <c r="C6395" s="33"/>
    </row>
    <row r="6396" spans="3:3">
      <c r="C6396" s="33"/>
    </row>
    <row r="6397" spans="3:3">
      <c r="C6397" s="33"/>
    </row>
    <row r="6398" spans="3:3">
      <c r="C6398" s="33"/>
    </row>
    <row r="6399" spans="3:3">
      <c r="C6399" s="33"/>
    </row>
    <row r="6400" spans="3:3">
      <c r="C6400" s="33"/>
    </row>
    <row r="6401" spans="3:3">
      <c r="C6401" s="33"/>
    </row>
    <row r="6402" spans="3:3">
      <c r="C6402" s="33"/>
    </row>
    <row r="6403" spans="3:3">
      <c r="C6403" s="33"/>
    </row>
    <row r="6404" spans="3:3">
      <c r="C6404" s="33"/>
    </row>
    <row r="6405" spans="3:3">
      <c r="C6405" s="33"/>
    </row>
    <row r="6406" spans="3:3">
      <c r="C6406" s="33"/>
    </row>
    <row r="6407" spans="3:3">
      <c r="C6407" s="33"/>
    </row>
    <row r="6408" spans="3:3">
      <c r="C6408" s="33"/>
    </row>
    <row r="6409" spans="3:3">
      <c r="C6409" s="33"/>
    </row>
    <row r="6410" spans="3:3">
      <c r="C6410" s="33"/>
    </row>
    <row r="6411" spans="3:3">
      <c r="C6411" s="33"/>
    </row>
    <row r="6412" spans="3:3">
      <c r="C6412" s="33"/>
    </row>
    <row r="6413" spans="3:3">
      <c r="C6413" s="33"/>
    </row>
    <row r="6414" spans="3:3">
      <c r="C6414" s="33"/>
    </row>
    <row r="6415" spans="3:3">
      <c r="C6415" s="33"/>
    </row>
    <row r="6416" spans="3:3">
      <c r="C6416" s="33"/>
    </row>
    <row r="6417" spans="3:3">
      <c r="C6417" s="33"/>
    </row>
    <row r="6418" spans="3:3">
      <c r="C6418" s="33"/>
    </row>
    <row r="6419" spans="3:3">
      <c r="C6419" s="33"/>
    </row>
    <row r="6420" spans="3:3">
      <c r="C6420" s="33"/>
    </row>
    <row r="6421" spans="3:3">
      <c r="C6421" s="33"/>
    </row>
    <row r="6422" spans="3:3">
      <c r="C6422" s="33"/>
    </row>
    <row r="6423" spans="3:3">
      <c r="C6423" s="33"/>
    </row>
    <row r="6424" spans="3:3">
      <c r="C6424" s="33"/>
    </row>
    <row r="6425" spans="3:3">
      <c r="C6425" s="33"/>
    </row>
    <row r="6426" spans="3:3">
      <c r="C6426" s="33"/>
    </row>
    <row r="6427" spans="3:3">
      <c r="C6427" s="33"/>
    </row>
    <row r="6428" spans="3:3">
      <c r="C6428" s="33"/>
    </row>
    <row r="6429" spans="3:3">
      <c r="C6429" s="33"/>
    </row>
    <row r="6430" spans="3:3">
      <c r="C6430" s="33"/>
    </row>
    <row r="6431" spans="3:3">
      <c r="C6431" s="33"/>
    </row>
    <row r="6432" spans="3:3">
      <c r="C6432" s="33"/>
    </row>
    <row r="6433" spans="3:3">
      <c r="C6433" s="33"/>
    </row>
    <row r="6434" spans="3:3">
      <c r="C6434" s="33"/>
    </row>
    <row r="6435" spans="3:3">
      <c r="C6435" s="33"/>
    </row>
    <row r="6436" spans="3:3">
      <c r="C6436" s="33"/>
    </row>
    <row r="6437" spans="3:3">
      <c r="C6437" s="33"/>
    </row>
    <row r="6438" spans="3:3">
      <c r="C6438" s="33"/>
    </row>
    <row r="6439" spans="3:3">
      <c r="C6439" s="33"/>
    </row>
    <row r="6440" spans="3:3">
      <c r="C6440" s="33"/>
    </row>
    <row r="6441" spans="3:3">
      <c r="C6441" s="33"/>
    </row>
    <row r="6442" spans="3:3">
      <c r="C6442" s="33"/>
    </row>
    <row r="6443" spans="3:3">
      <c r="C6443" s="33"/>
    </row>
    <row r="6444" spans="3:3">
      <c r="C6444" s="33"/>
    </row>
    <row r="6445" spans="3:3">
      <c r="C6445" s="33"/>
    </row>
    <row r="6446" spans="3:3">
      <c r="C6446" s="33"/>
    </row>
    <row r="6447" spans="3:3">
      <c r="C6447" s="33"/>
    </row>
    <row r="6448" spans="3:3">
      <c r="C6448" s="33"/>
    </row>
    <row r="6449" spans="3:3">
      <c r="C6449" s="33"/>
    </row>
    <row r="6450" spans="3:3">
      <c r="C6450" s="33"/>
    </row>
    <row r="6451" spans="3:3">
      <c r="C6451" s="33"/>
    </row>
    <row r="6452" spans="3:3">
      <c r="C6452" s="33"/>
    </row>
    <row r="6453" spans="3:3">
      <c r="C6453" s="33"/>
    </row>
    <row r="6454" spans="3:3">
      <c r="C6454" s="33"/>
    </row>
    <row r="6455" spans="3:3">
      <c r="C6455" s="33"/>
    </row>
    <row r="6456" spans="3:3">
      <c r="C6456" s="33"/>
    </row>
    <row r="6457" spans="3:3">
      <c r="C6457" s="33"/>
    </row>
    <row r="6458" spans="3:3">
      <c r="C6458" s="33"/>
    </row>
    <row r="6459" spans="3:3">
      <c r="C6459" s="33"/>
    </row>
    <row r="6460" spans="3:3">
      <c r="C6460" s="33"/>
    </row>
    <row r="6461" spans="3:3">
      <c r="C6461" s="33"/>
    </row>
    <row r="6462" spans="3:3">
      <c r="C6462" s="33"/>
    </row>
    <row r="6463" spans="3:3">
      <c r="C6463" s="33"/>
    </row>
    <row r="6464" spans="3:3">
      <c r="C6464" s="33"/>
    </row>
    <row r="6465" spans="3:3">
      <c r="C6465" s="33"/>
    </row>
    <row r="6466" spans="3:3">
      <c r="C6466" s="33"/>
    </row>
    <row r="6467" spans="3:3">
      <c r="C6467" s="33"/>
    </row>
    <row r="6468" spans="3:3">
      <c r="C6468" s="33"/>
    </row>
    <row r="6469" spans="3:3">
      <c r="C6469" s="33"/>
    </row>
    <row r="6470" spans="3:3">
      <c r="C6470" s="33"/>
    </row>
    <row r="6471" spans="3:3">
      <c r="C6471" s="33"/>
    </row>
    <row r="6472" spans="3:3">
      <c r="C6472" s="33"/>
    </row>
    <row r="6473" spans="3:3">
      <c r="C6473" s="33"/>
    </row>
    <row r="6474" spans="3:3">
      <c r="C6474" s="33"/>
    </row>
    <row r="6475" spans="3:3">
      <c r="C6475" s="33"/>
    </row>
    <row r="6476" spans="3:3">
      <c r="C6476" s="33"/>
    </row>
    <row r="6477" spans="3:3">
      <c r="C6477" s="33"/>
    </row>
    <row r="6478" spans="3:3">
      <c r="C6478" s="33"/>
    </row>
    <row r="6479" spans="3:3">
      <c r="C6479" s="33"/>
    </row>
    <row r="6480" spans="3:3">
      <c r="C6480" s="33"/>
    </row>
    <row r="6481" spans="3:3">
      <c r="C6481" s="33"/>
    </row>
    <row r="6482" spans="3:3">
      <c r="C6482" s="33"/>
    </row>
    <row r="6483" spans="3:3">
      <c r="C6483" s="33"/>
    </row>
    <row r="6484" spans="3:3">
      <c r="C6484" s="33"/>
    </row>
    <row r="6485" spans="3:3">
      <c r="C6485" s="33"/>
    </row>
    <row r="6486" spans="3:3">
      <c r="C6486" s="33"/>
    </row>
    <row r="6487" spans="3:3">
      <c r="C6487" s="33"/>
    </row>
    <row r="6488" spans="3:3">
      <c r="C6488" s="33"/>
    </row>
    <row r="6489" spans="3:3">
      <c r="C6489" s="33"/>
    </row>
    <row r="6490" spans="3:3">
      <c r="C6490" s="33"/>
    </row>
    <row r="6491" spans="3:3">
      <c r="C6491" s="33"/>
    </row>
    <row r="6492" spans="3:3">
      <c r="C6492" s="33"/>
    </row>
    <row r="6493" spans="3:3">
      <c r="C6493" s="33"/>
    </row>
    <row r="6494" spans="3:3">
      <c r="C6494" s="33"/>
    </row>
    <row r="6495" spans="3:3">
      <c r="C6495" s="33"/>
    </row>
    <row r="6496" spans="3:3">
      <c r="C6496" s="33"/>
    </row>
    <row r="6497" spans="3:3">
      <c r="C6497" s="33"/>
    </row>
    <row r="6498" spans="3:3">
      <c r="C6498" s="33"/>
    </row>
    <row r="6499" spans="3:3">
      <c r="C6499" s="33"/>
    </row>
    <row r="6500" spans="3:3">
      <c r="C6500" s="33"/>
    </row>
    <row r="6501" spans="3:3">
      <c r="C6501" s="33"/>
    </row>
    <row r="6502" spans="3:3">
      <c r="C6502" s="33"/>
    </row>
    <row r="6503" spans="3:3">
      <c r="C6503" s="33"/>
    </row>
    <row r="6504" spans="3:3">
      <c r="C6504" s="33"/>
    </row>
    <row r="6505" spans="3:3">
      <c r="C6505" s="33"/>
    </row>
    <row r="6506" spans="3:3">
      <c r="C6506" s="33"/>
    </row>
    <row r="6507" spans="3:3">
      <c r="C6507" s="33"/>
    </row>
    <row r="6508" spans="3:3">
      <c r="C6508" s="33"/>
    </row>
    <row r="6509" spans="3:3">
      <c r="C6509" s="33"/>
    </row>
    <row r="6510" spans="3:3">
      <c r="C6510" s="33"/>
    </row>
    <row r="6511" spans="3:3">
      <c r="C6511" s="33"/>
    </row>
    <row r="6512" spans="3:3">
      <c r="C6512" s="33"/>
    </row>
    <row r="6513" spans="3:3">
      <c r="C6513" s="33"/>
    </row>
    <row r="6514" spans="3:3">
      <c r="C6514" s="33"/>
    </row>
    <row r="6515" spans="3:3">
      <c r="C6515" s="33"/>
    </row>
    <row r="6516" spans="3:3">
      <c r="C6516" s="33"/>
    </row>
    <row r="6517" spans="3:3">
      <c r="C6517" s="33"/>
    </row>
    <row r="6518" spans="3:3">
      <c r="C6518" s="33"/>
    </row>
    <row r="6519" spans="3:3">
      <c r="C6519" s="33"/>
    </row>
    <row r="6520" spans="3:3">
      <c r="C6520" s="33"/>
    </row>
    <row r="6521" spans="3:3">
      <c r="C6521" s="33"/>
    </row>
    <row r="6522" spans="3:3">
      <c r="C6522" s="33"/>
    </row>
    <row r="6523" spans="3:3">
      <c r="C6523" s="33"/>
    </row>
    <row r="6524" spans="3:3">
      <c r="C6524" s="33"/>
    </row>
    <row r="6525" spans="3:3">
      <c r="C6525" s="33"/>
    </row>
    <row r="6526" spans="3:3">
      <c r="C6526" s="33"/>
    </row>
    <row r="6527" spans="3:3">
      <c r="C6527" s="33"/>
    </row>
    <row r="6528" spans="3:3">
      <c r="C6528" s="33"/>
    </row>
    <row r="6529" spans="3:3">
      <c r="C6529" s="33"/>
    </row>
    <row r="6530" spans="3:3">
      <c r="C6530" s="33"/>
    </row>
    <row r="6531" spans="3:3">
      <c r="C6531" s="33"/>
    </row>
    <row r="6532" spans="3:3">
      <c r="C6532" s="33"/>
    </row>
    <row r="6533" spans="3:3">
      <c r="C6533" s="33"/>
    </row>
    <row r="6534" spans="3:3">
      <c r="C6534" s="33"/>
    </row>
    <row r="6535" spans="3:3">
      <c r="C6535" s="33"/>
    </row>
    <row r="6536" spans="3:3">
      <c r="C6536" s="33"/>
    </row>
    <row r="6537" spans="3:3">
      <c r="C6537" s="33"/>
    </row>
    <row r="6538" spans="3:3">
      <c r="C6538" s="33"/>
    </row>
    <row r="6539" spans="3:3">
      <c r="C6539" s="33"/>
    </row>
    <row r="6540" spans="3:3">
      <c r="C6540" s="33"/>
    </row>
    <row r="6541" spans="3:3">
      <c r="C6541" s="33"/>
    </row>
    <row r="6542" spans="3:3">
      <c r="C6542" s="33"/>
    </row>
    <row r="6543" spans="3:3">
      <c r="C6543" s="33"/>
    </row>
    <row r="6544" spans="3:3">
      <c r="C6544" s="33"/>
    </row>
    <row r="6545" spans="3:3">
      <c r="C6545" s="33"/>
    </row>
    <row r="6546" spans="3:3">
      <c r="C6546" s="33"/>
    </row>
    <row r="6547" spans="3:3">
      <c r="C6547" s="33"/>
    </row>
    <row r="6548" spans="3:3">
      <c r="C6548" s="33"/>
    </row>
    <row r="6549" spans="3:3">
      <c r="C6549" s="33"/>
    </row>
    <row r="6550" spans="3:3">
      <c r="C6550" s="33"/>
    </row>
    <row r="6551" spans="3:3">
      <c r="C6551" s="33"/>
    </row>
    <row r="6552" spans="3:3">
      <c r="C6552" s="33"/>
    </row>
    <row r="6553" spans="3:3">
      <c r="C6553" s="33"/>
    </row>
    <row r="6554" spans="3:3">
      <c r="C6554" s="33"/>
    </row>
    <row r="6555" spans="3:3">
      <c r="C6555" s="33"/>
    </row>
    <row r="6556" spans="3:3">
      <c r="C6556" s="33"/>
    </row>
    <row r="6557" spans="3:3">
      <c r="C6557" s="33"/>
    </row>
    <row r="6558" spans="3:3">
      <c r="C6558" s="33"/>
    </row>
    <row r="6559" spans="3:3">
      <c r="C6559" s="33"/>
    </row>
    <row r="6560" spans="3:3">
      <c r="C6560" s="33"/>
    </row>
    <row r="6561" spans="3:3">
      <c r="C6561" s="33"/>
    </row>
    <row r="6562" spans="3:3">
      <c r="C6562" s="33"/>
    </row>
    <row r="6563" spans="3:3">
      <c r="C6563" s="33"/>
    </row>
    <row r="6564" spans="3:3">
      <c r="C6564" s="33"/>
    </row>
    <row r="6565" spans="3:3">
      <c r="C6565" s="33"/>
    </row>
    <row r="6566" spans="3:3">
      <c r="C6566" s="33"/>
    </row>
    <row r="6567" spans="3:3">
      <c r="C6567" s="33"/>
    </row>
    <row r="6568" spans="3:3">
      <c r="C6568" s="33"/>
    </row>
    <row r="6569" spans="3:3">
      <c r="C6569" s="33"/>
    </row>
    <row r="6570" spans="3:3">
      <c r="C6570" s="33"/>
    </row>
    <row r="6571" spans="3:3">
      <c r="C6571" s="33"/>
    </row>
    <row r="6572" spans="3:3">
      <c r="C6572" s="33"/>
    </row>
    <row r="6573" spans="3:3">
      <c r="C6573" s="33"/>
    </row>
    <row r="6574" spans="3:3">
      <c r="C6574" s="33"/>
    </row>
    <row r="6575" spans="3:3">
      <c r="C6575" s="33"/>
    </row>
    <row r="6576" spans="3:3">
      <c r="C6576" s="33"/>
    </row>
    <row r="6577" spans="3:3">
      <c r="C6577" s="33"/>
    </row>
    <row r="6578" spans="3:3">
      <c r="C6578" s="33"/>
    </row>
    <row r="6579" spans="3:3">
      <c r="C6579" s="33"/>
    </row>
    <row r="6580" spans="3:3">
      <c r="C6580" s="33"/>
    </row>
    <row r="6581" spans="3:3">
      <c r="C6581" s="33"/>
    </row>
    <row r="6582" spans="3:3">
      <c r="C6582" s="33"/>
    </row>
    <row r="6583" spans="3:3">
      <c r="C6583" s="33"/>
    </row>
    <row r="6584" spans="3:3">
      <c r="C6584" s="33"/>
    </row>
    <row r="6585" spans="3:3">
      <c r="C6585" s="33"/>
    </row>
    <row r="6586" spans="3:3">
      <c r="C6586" s="33"/>
    </row>
    <row r="6587" spans="3:3">
      <c r="C6587" s="33"/>
    </row>
    <row r="6588" spans="3:3">
      <c r="C6588" s="33"/>
    </row>
    <row r="6589" spans="3:3">
      <c r="C6589" s="33"/>
    </row>
    <row r="6590" spans="3:3">
      <c r="C6590" s="33"/>
    </row>
    <row r="6591" spans="3:3">
      <c r="C6591" s="33"/>
    </row>
    <row r="6592" spans="3:3">
      <c r="C6592" s="33"/>
    </row>
    <row r="6593" spans="3:3">
      <c r="C6593" s="33"/>
    </row>
    <row r="6594" spans="3:3">
      <c r="C6594" s="33"/>
    </row>
    <row r="6595" spans="3:3">
      <c r="C6595" s="33"/>
    </row>
    <row r="6596" spans="3:3">
      <c r="C6596" s="33"/>
    </row>
    <row r="6597" spans="3:3">
      <c r="C6597" s="33"/>
    </row>
    <row r="6598" spans="3:3">
      <c r="C6598" s="33"/>
    </row>
    <row r="6599" spans="3:3">
      <c r="C6599" s="33"/>
    </row>
    <row r="6600" spans="3:3">
      <c r="C6600" s="33"/>
    </row>
    <row r="6601" spans="3:3">
      <c r="C6601" s="33"/>
    </row>
    <row r="6602" spans="3:3">
      <c r="C6602" s="33"/>
    </row>
    <row r="6603" spans="3:3">
      <c r="C6603" s="33"/>
    </row>
    <row r="6604" spans="3:3">
      <c r="C6604" s="33"/>
    </row>
    <row r="6605" spans="3:3">
      <c r="C6605" s="33"/>
    </row>
    <row r="6606" spans="3:3">
      <c r="C6606" s="33"/>
    </row>
    <row r="6607" spans="3:3">
      <c r="C6607" s="33"/>
    </row>
    <row r="6608" spans="3:3">
      <c r="C6608" s="33"/>
    </row>
    <row r="6609" spans="3:3">
      <c r="C6609" s="33"/>
    </row>
    <row r="6610" spans="3:3">
      <c r="C6610" s="33"/>
    </row>
    <row r="6611" spans="3:3">
      <c r="C6611" s="33"/>
    </row>
    <row r="6612" spans="3:3">
      <c r="C6612" s="33"/>
    </row>
    <row r="6613" spans="3:3">
      <c r="C6613" s="33"/>
    </row>
    <row r="6614" spans="3:3">
      <c r="C6614" s="33"/>
    </row>
    <row r="6615" spans="3:3">
      <c r="C6615" s="33"/>
    </row>
    <row r="6616" spans="3:3">
      <c r="C6616" s="33"/>
    </row>
    <row r="6617" spans="3:3">
      <c r="C6617" s="33"/>
    </row>
    <row r="6618" spans="3:3">
      <c r="C6618" s="33"/>
    </row>
    <row r="6619" spans="3:3">
      <c r="C6619" s="33"/>
    </row>
    <row r="6620" spans="3:3">
      <c r="C6620" s="33"/>
    </row>
    <row r="6621" spans="3:3">
      <c r="C6621" s="33"/>
    </row>
    <row r="6622" spans="3:3">
      <c r="C6622" s="33"/>
    </row>
    <row r="6623" spans="3:3">
      <c r="C6623" s="33"/>
    </row>
    <row r="6624" spans="3:3">
      <c r="C6624" s="33"/>
    </row>
    <row r="6625" spans="3:3">
      <c r="C6625" s="33"/>
    </row>
    <row r="6626" spans="3:3">
      <c r="C6626" s="33"/>
    </row>
    <row r="6627" spans="3:3">
      <c r="C6627" s="33"/>
    </row>
    <row r="6628" spans="3:3">
      <c r="C6628" s="33"/>
    </row>
    <row r="6629" spans="3:3">
      <c r="C6629" s="33"/>
    </row>
    <row r="6630" spans="3:3">
      <c r="C6630" s="33"/>
    </row>
    <row r="6631" spans="3:3">
      <c r="C6631" s="33"/>
    </row>
    <row r="6632" spans="3:3">
      <c r="C6632" s="33"/>
    </row>
    <row r="6633" spans="3:3">
      <c r="C6633" s="33"/>
    </row>
    <row r="6634" spans="3:3">
      <c r="C6634" s="33"/>
    </row>
    <row r="6635" spans="3:3">
      <c r="C6635" s="33"/>
    </row>
    <row r="6636" spans="3:3">
      <c r="C6636" s="33"/>
    </row>
    <row r="6637" spans="3:3">
      <c r="C6637" s="33"/>
    </row>
    <row r="6638" spans="3:3">
      <c r="C6638" s="33"/>
    </row>
    <row r="6639" spans="3:3">
      <c r="C6639" s="33"/>
    </row>
    <row r="6640" spans="3:3">
      <c r="C6640" s="33"/>
    </row>
    <row r="6641" spans="3:3">
      <c r="C6641" s="33"/>
    </row>
    <row r="6642" spans="3:3">
      <c r="C6642" s="33"/>
    </row>
    <row r="6643" spans="3:3">
      <c r="C6643" s="33"/>
    </row>
    <row r="6644" spans="3:3">
      <c r="C6644" s="33"/>
    </row>
    <row r="6645" spans="3:3">
      <c r="C6645" s="33"/>
    </row>
    <row r="6646" spans="3:3">
      <c r="C6646" s="33"/>
    </row>
    <row r="6647" spans="3:3">
      <c r="C6647" s="33"/>
    </row>
    <row r="6648" spans="3:3">
      <c r="C6648" s="33"/>
    </row>
    <row r="6649" spans="3:3">
      <c r="C6649" s="33"/>
    </row>
    <row r="6650" spans="3:3">
      <c r="C6650" s="33"/>
    </row>
    <row r="6651" spans="3:3">
      <c r="C6651" s="33"/>
    </row>
    <row r="6652" spans="3:3">
      <c r="C6652" s="33"/>
    </row>
    <row r="6653" spans="3:3">
      <c r="C6653" s="33"/>
    </row>
    <row r="6654" spans="3:3">
      <c r="C6654" s="33"/>
    </row>
    <row r="6655" spans="3:3">
      <c r="C6655" s="33"/>
    </row>
    <row r="6656" spans="3:3">
      <c r="C6656" s="33"/>
    </row>
    <row r="6657" spans="3:3">
      <c r="C6657" s="33"/>
    </row>
    <row r="6658" spans="3:3">
      <c r="C6658" s="33"/>
    </row>
    <row r="6659" spans="3:3">
      <c r="C6659" s="33"/>
    </row>
    <row r="6660" spans="3:3">
      <c r="C6660" s="33"/>
    </row>
    <row r="6661" spans="3:3">
      <c r="C6661" s="33"/>
    </row>
    <row r="6662" spans="3:3">
      <c r="C6662" s="33"/>
    </row>
    <row r="6663" spans="3:3">
      <c r="C6663" s="33"/>
    </row>
    <row r="6664" spans="3:3">
      <c r="C6664" s="33"/>
    </row>
    <row r="6665" spans="3:3">
      <c r="C6665" s="33"/>
    </row>
    <row r="6666" spans="3:3">
      <c r="C6666" s="33"/>
    </row>
    <row r="6667" spans="3:3">
      <c r="C6667" s="33"/>
    </row>
    <row r="6668" spans="3:3">
      <c r="C6668" s="33"/>
    </row>
    <row r="6669" spans="3:3">
      <c r="C6669" s="33"/>
    </row>
    <row r="6670" spans="3:3">
      <c r="C6670" s="33"/>
    </row>
    <row r="6671" spans="3:3">
      <c r="C6671" s="33"/>
    </row>
    <row r="6672" spans="3:3">
      <c r="C6672" s="33"/>
    </row>
    <row r="6673" spans="3:3">
      <c r="C6673" s="33"/>
    </row>
    <row r="6674" spans="3:3">
      <c r="C6674" s="33"/>
    </row>
    <row r="6675" spans="3:3">
      <c r="C6675" s="33"/>
    </row>
    <row r="6676" spans="3:3">
      <c r="C6676" s="33"/>
    </row>
    <row r="6677" spans="3:3">
      <c r="C6677" s="33"/>
    </row>
    <row r="6678" spans="3:3">
      <c r="C6678" s="33"/>
    </row>
    <row r="6679" spans="3:3">
      <c r="C6679" s="33"/>
    </row>
    <row r="6680" spans="3:3">
      <c r="C6680" s="33"/>
    </row>
    <row r="6681" spans="3:3">
      <c r="C6681" s="33"/>
    </row>
    <row r="6682" spans="3:3">
      <c r="C6682" s="33"/>
    </row>
    <row r="6683" spans="3:3">
      <c r="C6683" s="33"/>
    </row>
    <row r="6684" spans="3:3">
      <c r="C6684" s="33"/>
    </row>
    <row r="6685" spans="3:3">
      <c r="C6685" s="33"/>
    </row>
    <row r="6686" spans="3:3">
      <c r="C6686" s="33"/>
    </row>
    <row r="6687" spans="3:3">
      <c r="C6687" s="33"/>
    </row>
    <row r="6688" spans="3:3">
      <c r="C6688" s="33"/>
    </row>
    <row r="6689" spans="3:3">
      <c r="C6689" s="33"/>
    </row>
    <row r="6690" spans="3:3">
      <c r="C6690" s="33"/>
    </row>
    <row r="6691" spans="3:3">
      <c r="C6691" s="33"/>
    </row>
    <row r="6692" spans="3:3">
      <c r="C6692" s="33"/>
    </row>
    <row r="6693" spans="3:3">
      <c r="C6693" s="33"/>
    </row>
    <row r="6694" spans="3:3">
      <c r="C6694" s="33"/>
    </row>
    <row r="6695" spans="3:3">
      <c r="C6695" s="33"/>
    </row>
    <row r="6696" spans="3:3">
      <c r="C6696" s="33"/>
    </row>
    <row r="6697" spans="3:3">
      <c r="C6697" s="33"/>
    </row>
    <row r="6698" spans="3:3">
      <c r="C6698" s="33"/>
    </row>
    <row r="6699" spans="3:3">
      <c r="C6699" s="33"/>
    </row>
    <row r="6700" spans="3:3">
      <c r="C6700" s="33"/>
    </row>
    <row r="6701" spans="3:3">
      <c r="C6701" s="33"/>
    </row>
    <row r="6702" spans="3:3">
      <c r="C6702" s="33"/>
    </row>
    <row r="6703" spans="3:3">
      <c r="C6703" s="33"/>
    </row>
    <row r="6704" spans="3:3">
      <c r="C6704" s="33"/>
    </row>
    <row r="6705" spans="3:3">
      <c r="C6705" s="33"/>
    </row>
    <row r="6706" spans="3:3">
      <c r="C6706" s="33"/>
    </row>
    <row r="6707" spans="3:3">
      <c r="C6707" s="33"/>
    </row>
    <row r="6708" spans="3:3">
      <c r="C6708" s="33"/>
    </row>
    <row r="6709" spans="3:3">
      <c r="C6709" s="33"/>
    </row>
    <row r="6710" spans="3:3">
      <c r="C6710" s="33"/>
    </row>
    <row r="6711" spans="3:3">
      <c r="C6711" s="33"/>
    </row>
    <row r="6712" spans="3:3">
      <c r="C6712" s="33"/>
    </row>
    <row r="6713" spans="3:3">
      <c r="C6713" s="33"/>
    </row>
    <row r="6714" spans="3:3">
      <c r="C6714" s="33"/>
    </row>
    <row r="6715" spans="3:3">
      <c r="C6715" s="33"/>
    </row>
    <row r="6716" spans="3:3">
      <c r="C6716" s="33"/>
    </row>
    <row r="6717" spans="3:3">
      <c r="C6717" s="33"/>
    </row>
    <row r="6718" spans="3:3">
      <c r="C6718" s="33"/>
    </row>
    <row r="6719" spans="3:3">
      <c r="C6719" s="33"/>
    </row>
    <row r="6720" spans="3:3">
      <c r="C6720" s="33"/>
    </row>
    <row r="6721" spans="3:3">
      <c r="C6721" s="33"/>
    </row>
    <row r="6722" spans="3:3">
      <c r="C6722" s="33"/>
    </row>
    <row r="6723" spans="3:3">
      <c r="C6723" s="33"/>
    </row>
    <row r="6724" spans="3:3">
      <c r="C6724" s="33"/>
    </row>
    <row r="6725" spans="3:3">
      <c r="C6725" s="33"/>
    </row>
    <row r="6726" spans="3:3">
      <c r="C6726" s="33"/>
    </row>
    <row r="6727" spans="3:3">
      <c r="C6727" s="33"/>
    </row>
    <row r="6728" spans="3:3">
      <c r="C6728" s="33"/>
    </row>
    <row r="6729" spans="3:3">
      <c r="C6729" s="33"/>
    </row>
    <row r="6730" spans="3:3">
      <c r="C6730" s="33"/>
    </row>
    <row r="6731" spans="3:3">
      <c r="C6731" s="33"/>
    </row>
    <row r="6732" spans="3:3">
      <c r="C6732" s="33"/>
    </row>
    <row r="6733" spans="3:3">
      <c r="C6733" s="33"/>
    </row>
    <row r="6734" spans="3:3">
      <c r="C6734" s="33"/>
    </row>
    <row r="6735" spans="3:3">
      <c r="C6735" s="33"/>
    </row>
    <row r="6736" spans="3:3">
      <c r="C6736" s="33"/>
    </row>
    <row r="6737" spans="3:3">
      <c r="C6737" s="33"/>
    </row>
    <row r="6738" spans="3:3">
      <c r="C6738" s="33"/>
    </row>
    <row r="6739" spans="3:3">
      <c r="C6739" s="33"/>
    </row>
    <row r="6740" spans="3:3">
      <c r="C6740" s="33"/>
    </row>
    <row r="6741" spans="3:3">
      <c r="C6741" s="33"/>
    </row>
    <row r="6742" spans="3:3">
      <c r="C6742" s="33"/>
    </row>
    <row r="6743" spans="3:3">
      <c r="C6743" s="33"/>
    </row>
    <row r="6744" spans="3:3">
      <c r="C6744" s="33"/>
    </row>
    <row r="6745" spans="3:3">
      <c r="C6745" s="33"/>
    </row>
    <row r="6746" spans="3:3">
      <c r="C6746" s="33"/>
    </row>
    <row r="6747" spans="3:3">
      <c r="C6747" s="33"/>
    </row>
    <row r="6748" spans="3:3">
      <c r="C6748" s="33"/>
    </row>
    <row r="6749" spans="3:3">
      <c r="C6749" s="33"/>
    </row>
    <row r="6750" spans="3:3">
      <c r="C6750" s="33"/>
    </row>
    <row r="6751" spans="3:3">
      <c r="C6751" s="33"/>
    </row>
    <row r="6752" spans="3:3">
      <c r="C6752" s="33"/>
    </row>
    <row r="6753" spans="3:3">
      <c r="C6753" s="33"/>
    </row>
    <row r="6754" spans="3:3">
      <c r="C6754" s="33"/>
    </row>
    <row r="6755" spans="3:3">
      <c r="C6755" s="33"/>
    </row>
    <row r="6756" spans="3:3">
      <c r="C6756" s="33"/>
    </row>
    <row r="6757" spans="3:3">
      <c r="C6757" s="33"/>
    </row>
    <row r="6758" spans="3:3">
      <c r="C6758" s="33"/>
    </row>
    <row r="6759" spans="3:3">
      <c r="C6759" s="33"/>
    </row>
    <row r="6760" spans="3:3">
      <c r="C6760" s="33"/>
    </row>
    <row r="6761" spans="3:3">
      <c r="C6761" s="33"/>
    </row>
    <row r="6762" spans="3:3">
      <c r="C6762" s="33"/>
    </row>
    <row r="6763" spans="3:3">
      <c r="C6763" s="33"/>
    </row>
    <row r="6764" spans="3:3">
      <c r="C6764" s="33"/>
    </row>
    <row r="6765" spans="3:3">
      <c r="C6765" s="33"/>
    </row>
    <row r="6766" spans="3:3">
      <c r="C6766" s="33"/>
    </row>
    <row r="6767" spans="3:3">
      <c r="C6767" s="33"/>
    </row>
    <row r="6768" spans="3:3">
      <c r="C6768" s="33"/>
    </row>
    <row r="6769" spans="3:3">
      <c r="C6769" s="33"/>
    </row>
    <row r="6770" spans="3:3">
      <c r="C6770" s="33"/>
    </row>
    <row r="6771" spans="3:3">
      <c r="C6771" s="33"/>
    </row>
    <row r="6772" spans="3:3">
      <c r="C6772" s="33"/>
    </row>
    <row r="6773" spans="3:3">
      <c r="C6773" s="33"/>
    </row>
    <row r="6774" spans="3:3">
      <c r="C6774" s="33"/>
    </row>
    <row r="6775" spans="3:3">
      <c r="C6775" s="33"/>
    </row>
    <row r="6776" spans="3:3">
      <c r="C6776" s="33"/>
    </row>
    <row r="6777" spans="3:3">
      <c r="C6777" s="33"/>
    </row>
    <row r="6778" spans="3:3">
      <c r="C6778" s="33"/>
    </row>
    <row r="6779" spans="3:3">
      <c r="C6779" s="33"/>
    </row>
    <row r="6780" spans="3:3">
      <c r="C6780" s="33"/>
    </row>
    <row r="6781" spans="3:3">
      <c r="C6781" s="33"/>
    </row>
    <row r="6782" spans="3:3">
      <c r="C6782" s="33"/>
    </row>
    <row r="6783" spans="3:3">
      <c r="C6783" s="33"/>
    </row>
    <row r="6784" spans="3:3">
      <c r="C6784" s="33"/>
    </row>
    <row r="6785" spans="3:3">
      <c r="C6785" s="33"/>
    </row>
    <row r="6786" spans="3:3">
      <c r="C6786" s="33"/>
    </row>
    <row r="6787" spans="3:3">
      <c r="C6787" s="33"/>
    </row>
    <row r="6788" spans="3:3">
      <c r="C6788" s="33"/>
    </row>
    <row r="6789" spans="3:3">
      <c r="C6789" s="33"/>
    </row>
    <row r="6790" spans="3:3">
      <c r="C6790" s="33"/>
    </row>
    <row r="6791" spans="3:3">
      <c r="C6791" s="33"/>
    </row>
    <row r="6792" spans="3:3">
      <c r="C6792" s="33"/>
    </row>
    <row r="6793" spans="3:3">
      <c r="C6793" s="33"/>
    </row>
    <row r="6794" spans="3:3">
      <c r="C6794" s="33"/>
    </row>
    <row r="6795" spans="3:3">
      <c r="C6795" s="33"/>
    </row>
    <row r="6796" spans="3:3">
      <c r="C6796" s="33"/>
    </row>
    <row r="6797" spans="3:3">
      <c r="C6797" s="33"/>
    </row>
    <row r="6798" spans="3:3">
      <c r="C6798" s="33"/>
    </row>
    <row r="6799" spans="3:3">
      <c r="C6799" s="33"/>
    </row>
    <row r="6800" spans="3:3">
      <c r="C6800" s="33"/>
    </row>
    <row r="6801" spans="3:3">
      <c r="C6801" s="33"/>
    </row>
    <row r="6802" spans="3:3">
      <c r="C6802" s="33"/>
    </row>
    <row r="6803" spans="3:3">
      <c r="C6803" s="33"/>
    </row>
    <row r="6804" spans="3:3">
      <c r="C6804" s="33"/>
    </row>
    <row r="6805" spans="3:3">
      <c r="C6805" s="33"/>
    </row>
    <row r="6806" spans="3:3">
      <c r="C6806" s="33"/>
    </row>
    <row r="6807" spans="3:3">
      <c r="C6807" s="33"/>
    </row>
    <row r="6808" spans="3:3">
      <c r="C6808" s="33"/>
    </row>
    <row r="6809" spans="3:3">
      <c r="C6809" s="33"/>
    </row>
    <row r="6810" spans="3:3">
      <c r="C6810" s="33"/>
    </row>
    <row r="6811" spans="3:3">
      <c r="C6811" s="33"/>
    </row>
    <row r="6812" spans="3:3">
      <c r="C6812" s="33"/>
    </row>
    <row r="6813" spans="3:3">
      <c r="C6813" s="33"/>
    </row>
    <row r="6814" spans="3:3">
      <c r="C6814" s="33"/>
    </row>
    <row r="6815" spans="3:3">
      <c r="C6815" s="33"/>
    </row>
    <row r="6816" spans="3:3">
      <c r="C6816" s="33"/>
    </row>
    <row r="6817" spans="3:3">
      <c r="C6817" s="33"/>
    </row>
    <row r="6818" spans="3:3">
      <c r="C6818" s="33"/>
    </row>
    <row r="6819" spans="3:3">
      <c r="C6819" s="33"/>
    </row>
    <row r="6820" spans="3:3">
      <c r="C6820" s="33"/>
    </row>
    <row r="6821" spans="3:3">
      <c r="C6821" s="33"/>
    </row>
    <row r="6822" spans="3:3">
      <c r="C6822" s="33"/>
    </row>
    <row r="6823" spans="3:3">
      <c r="C6823" s="33"/>
    </row>
    <row r="6824" spans="3:3">
      <c r="C6824" s="33"/>
    </row>
    <row r="6825" spans="3:3">
      <c r="C6825" s="33"/>
    </row>
    <row r="6826" spans="3:3">
      <c r="C6826" s="33"/>
    </row>
    <row r="6827" spans="3:3">
      <c r="C6827" s="33"/>
    </row>
    <row r="6828" spans="3:3">
      <c r="C6828" s="33"/>
    </row>
    <row r="6829" spans="3:3">
      <c r="C6829" s="33"/>
    </row>
    <row r="6830" spans="3:3">
      <c r="C6830" s="33"/>
    </row>
    <row r="6831" spans="3:3">
      <c r="C6831" s="33"/>
    </row>
    <row r="6832" spans="3:3">
      <c r="C6832" s="33"/>
    </row>
    <row r="6833" spans="3:3">
      <c r="C6833" s="33"/>
    </row>
    <row r="6834" spans="3:3">
      <c r="C6834" s="33"/>
    </row>
    <row r="6835" spans="3:3">
      <c r="C6835" s="33"/>
    </row>
    <row r="6836" spans="3:3">
      <c r="C6836" s="33"/>
    </row>
    <row r="6837" spans="3:3">
      <c r="C6837" s="33"/>
    </row>
    <row r="6838" spans="3:3">
      <c r="C6838" s="33"/>
    </row>
    <row r="6839" spans="3:3">
      <c r="C6839" s="33"/>
    </row>
    <row r="6840" spans="3:3">
      <c r="C6840" s="33"/>
    </row>
    <row r="6841" spans="3:3">
      <c r="C6841" s="33"/>
    </row>
    <row r="6842" spans="3:3">
      <c r="C6842" s="33"/>
    </row>
    <row r="6843" spans="3:3">
      <c r="C6843" s="33"/>
    </row>
    <row r="6844" spans="3:3">
      <c r="C6844" s="33"/>
    </row>
    <row r="6845" spans="3:3">
      <c r="C6845" s="33"/>
    </row>
    <row r="6846" spans="3:3">
      <c r="C6846" s="33"/>
    </row>
    <row r="6847" spans="3:3">
      <c r="C6847" s="33"/>
    </row>
    <row r="6848" spans="3:3">
      <c r="C6848" s="33"/>
    </row>
    <row r="6849" spans="3:3">
      <c r="C6849" s="33"/>
    </row>
    <row r="6850" spans="3:3">
      <c r="C6850" s="33"/>
    </row>
    <row r="6851" spans="3:3">
      <c r="C6851" s="33"/>
    </row>
    <row r="6852" spans="3:3">
      <c r="C6852" s="33"/>
    </row>
    <row r="6853" spans="3:3">
      <c r="C6853" s="33"/>
    </row>
    <row r="6854" spans="3:3">
      <c r="C6854" s="33"/>
    </row>
    <row r="6855" spans="3:3">
      <c r="C6855" s="33"/>
    </row>
    <row r="6856" spans="3:3">
      <c r="C6856" s="33"/>
    </row>
    <row r="6857" spans="3:3">
      <c r="C6857" s="33"/>
    </row>
    <row r="6858" spans="3:3">
      <c r="C6858" s="33"/>
    </row>
    <row r="6859" spans="3:3">
      <c r="C6859" s="33"/>
    </row>
    <row r="6860" spans="3:3">
      <c r="C6860" s="33"/>
    </row>
    <row r="6861" spans="3:3">
      <c r="C6861" s="33"/>
    </row>
    <row r="6862" spans="3:3">
      <c r="C6862" s="33"/>
    </row>
    <row r="6863" spans="3:3">
      <c r="C6863" s="33"/>
    </row>
    <row r="6864" spans="3:3">
      <c r="C6864" s="33"/>
    </row>
    <row r="6865" spans="3:3">
      <c r="C6865" s="33"/>
    </row>
    <row r="6866" spans="3:3">
      <c r="C6866" s="33"/>
    </row>
    <row r="6867" spans="3:3">
      <c r="C6867" s="33"/>
    </row>
    <row r="6868" spans="3:3">
      <c r="C6868" s="33"/>
    </row>
    <row r="6869" spans="3:3">
      <c r="C6869" s="33"/>
    </row>
    <row r="6870" spans="3:3">
      <c r="C6870" s="33"/>
    </row>
    <row r="6871" spans="3:3">
      <c r="C6871" s="33"/>
    </row>
    <row r="6872" spans="3:3">
      <c r="C6872" s="33"/>
    </row>
    <row r="6873" spans="3:3">
      <c r="C6873" s="33"/>
    </row>
    <row r="6874" spans="3:3">
      <c r="C6874" s="33"/>
    </row>
    <row r="6875" spans="3:3">
      <c r="C6875" s="33"/>
    </row>
    <row r="6876" spans="3:3">
      <c r="C6876" s="33"/>
    </row>
    <row r="6877" spans="3:3">
      <c r="C6877" s="33"/>
    </row>
    <row r="6878" spans="3:3">
      <c r="C6878" s="33"/>
    </row>
    <row r="6879" spans="3:3">
      <c r="C6879" s="33"/>
    </row>
    <row r="6880" spans="3:3">
      <c r="C6880" s="33"/>
    </row>
    <row r="6881" spans="3:3">
      <c r="C6881" s="33"/>
    </row>
    <row r="6882" spans="3:3">
      <c r="C6882" s="33"/>
    </row>
    <row r="6883" spans="3:3">
      <c r="C6883" s="33"/>
    </row>
    <row r="6884" spans="3:3">
      <c r="C6884" s="33"/>
    </row>
    <row r="6885" spans="3:3">
      <c r="C6885" s="33"/>
    </row>
    <row r="6886" spans="3:3">
      <c r="C6886" s="33"/>
    </row>
    <row r="6887" spans="3:3">
      <c r="C6887" s="33"/>
    </row>
    <row r="6888" spans="3:3">
      <c r="C6888" s="33"/>
    </row>
    <row r="6889" spans="3:3">
      <c r="C6889" s="33"/>
    </row>
    <row r="6890" spans="3:3">
      <c r="C6890" s="33"/>
    </row>
    <row r="6891" spans="3:3">
      <c r="C6891" s="33"/>
    </row>
    <row r="6892" spans="3:3">
      <c r="C6892" s="33"/>
    </row>
    <row r="6893" spans="3:3">
      <c r="C6893" s="33"/>
    </row>
    <row r="6894" spans="3:3">
      <c r="C6894" s="33"/>
    </row>
    <row r="6895" spans="3:3">
      <c r="C6895" s="33"/>
    </row>
    <row r="6896" spans="3:3">
      <c r="C6896" s="33"/>
    </row>
    <row r="6897" spans="3:3">
      <c r="C6897" s="33"/>
    </row>
    <row r="6898" spans="3:3">
      <c r="C6898" s="33"/>
    </row>
    <row r="6899" spans="3:3">
      <c r="C6899" s="33"/>
    </row>
    <row r="6900" spans="3:3">
      <c r="C6900" s="33"/>
    </row>
    <row r="6901" spans="3:3">
      <c r="C6901" s="33"/>
    </row>
    <row r="6902" spans="3:3">
      <c r="C6902" s="33"/>
    </row>
    <row r="6903" spans="3:3">
      <c r="C6903" s="33"/>
    </row>
    <row r="6904" spans="3:3">
      <c r="C6904" s="33"/>
    </row>
    <row r="6905" spans="3:3">
      <c r="C6905" s="33"/>
    </row>
    <row r="6906" spans="3:3">
      <c r="C6906" s="33"/>
    </row>
    <row r="6907" spans="3:3">
      <c r="C6907" s="33"/>
    </row>
    <row r="6908" spans="3:3">
      <c r="C6908" s="33"/>
    </row>
    <row r="6909" spans="3:3">
      <c r="C6909" s="33"/>
    </row>
    <row r="6910" spans="3:3">
      <c r="C6910" s="33"/>
    </row>
    <row r="6911" spans="3:3">
      <c r="C6911" s="33"/>
    </row>
    <row r="6912" spans="3:3">
      <c r="C6912" s="33"/>
    </row>
    <row r="6913" spans="3:3">
      <c r="C6913" s="33"/>
    </row>
    <row r="6914" spans="3:3">
      <c r="C6914" s="33"/>
    </row>
    <row r="6915" spans="3:3">
      <c r="C6915" s="33"/>
    </row>
    <row r="6916" spans="3:3">
      <c r="C6916" s="33"/>
    </row>
    <row r="6917" spans="3:3">
      <c r="C6917" s="33"/>
    </row>
    <row r="6918" spans="3:3">
      <c r="C6918" s="33"/>
    </row>
    <row r="6919" spans="3:3">
      <c r="C6919" s="33"/>
    </row>
    <row r="6920" spans="3:3">
      <c r="C6920" s="33"/>
    </row>
    <row r="6921" spans="3:3">
      <c r="C6921" s="33"/>
    </row>
    <row r="6922" spans="3:3">
      <c r="C6922" s="33"/>
    </row>
    <row r="6923" spans="3:3">
      <c r="C6923" s="33"/>
    </row>
    <row r="6924" spans="3:3">
      <c r="C6924" s="33"/>
    </row>
    <row r="6925" spans="3:3">
      <c r="C6925" s="33"/>
    </row>
    <row r="6926" spans="3:3">
      <c r="C6926" s="33"/>
    </row>
    <row r="6927" spans="3:3">
      <c r="C6927" s="33"/>
    </row>
    <row r="6928" spans="3:3">
      <c r="C6928" s="33"/>
    </row>
    <row r="6929" spans="3:3">
      <c r="C6929" s="33"/>
    </row>
    <row r="6930" spans="3:3">
      <c r="C6930" s="33"/>
    </row>
    <row r="6931" spans="3:3">
      <c r="C6931" s="33"/>
    </row>
    <row r="6932" spans="3:3">
      <c r="C6932" s="33"/>
    </row>
    <row r="6933" spans="3:3">
      <c r="C6933" s="33"/>
    </row>
    <row r="6934" spans="3:3">
      <c r="C6934" s="33"/>
    </row>
    <row r="6935" spans="3:3">
      <c r="C6935" s="33"/>
    </row>
    <row r="6936" spans="3:3">
      <c r="C6936" s="33"/>
    </row>
    <row r="6937" spans="3:3">
      <c r="C6937" s="33"/>
    </row>
    <row r="6938" spans="3:3">
      <c r="C6938" s="33"/>
    </row>
    <row r="6939" spans="3:3">
      <c r="C6939" s="33"/>
    </row>
    <row r="6940" spans="3:3">
      <c r="C6940" s="33"/>
    </row>
    <row r="6941" spans="3:3">
      <c r="C6941" s="33"/>
    </row>
    <row r="6942" spans="3:3">
      <c r="C6942" s="33"/>
    </row>
    <row r="6943" spans="3:3">
      <c r="C6943" s="33"/>
    </row>
    <row r="6944" spans="3:3">
      <c r="C6944" s="33"/>
    </row>
    <row r="6945" spans="3:3">
      <c r="C6945" s="33"/>
    </row>
    <row r="6946" spans="3:3">
      <c r="C6946" s="33"/>
    </row>
    <row r="6947" spans="3:3">
      <c r="C6947" s="33"/>
    </row>
    <row r="6948" spans="3:3">
      <c r="C6948" s="33"/>
    </row>
    <row r="6949" spans="3:3">
      <c r="C6949" s="33"/>
    </row>
    <row r="6950" spans="3:3">
      <c r="C6950" s="33"/>
    </row>
    <row r="6951" spans="3:3">
      <c r="C6951" s="33"/>
    </row>
    <row r="6952" spans="3:3">
      <c r="C6952" s="33"/>
    </row>
    <row r="6953" spans="3:3">
      <c r="C6953" s="33"/>
    </row>
    <row r="6954" spans="3:3">
      <c r="C6954" s="33"/>
    </row>
    <row r="6955" spans="3:3">
      <c r="C6955" s="33"/>
    </row>
    <row r="6956" spans="3:3">
      <c r="C6956" s="33"/>
    </row>
    <row r="6957" spans="3:3">
      <c r="C6957" s="33"/>
    </row>
    <row r="6958" spans="3:3">
      <c r="C6958" s="33"/>
    </row>
    <row r="6959" spans="3:3">
      <c r="C6959" s="33"/>
    </row>
    <row r="6960" spans="3:3">
      <c r="C6960" s="33"/>
    </row>
    <row r="6961" spans="3:3">
      <c r="C6961" s="33"/>
    </row>
    <row r="6962" spans="3:3">
      <c r="C6962" s="33"/>
    </row>
    <row r="6963" spans="3:3">
      <c r="C6963" s="33"/>
    </row>
    <row r="6964" spans="3:3">
      <c r="C6964" s="33"/>
    </row>
    <row r="6965" spans="3:3">
      <c r="C6965" s="33"/>
    </row>
    <row r="6966" spans="3:3">
      <c r="C6966" s="33"/>
    </row>
    <row r="6967" spans="3:3">
      <c r="C6967" s="33"/>
    </row>
    <row r="6968" spans="3:3">
      <c r="C6968" s="33"/>
    </row>
    <row r="6969" spans="3:3">
      <c r="C6969" s="33"/>
    </row>
    <row r="6970" spans="3:3">
      <c r="C6970" s="33"/>
    </row>
    <row r="6971" spans="3:3">
      <c r="C6971" s="33"/>
    </row>
    <row r="6972" spans="3:3">
      <c r="C6972" s="33"/>
    </row>
    <row r="6973" spans="3:3">
      <c r="C6973" s="33"/>
    </row>
    <row r="6974" spans="3:3">
      <c r="C6974" s="33"/>
    </row>
    <row r="6975" spans="3:3">
      <c r="C6975" s="33"/>
    </row>
    <row r="6976" spans="3:3">
      <c r="C6976" s="33"/>
    </row>
    <row r="6977" spans="3:3">
      <c r="C6977" s="33"/>
    </row>
    <row r="6978" spans="3:3">
      <c r="C6978" s="33"/>
    </row>
    <row r="6979" spans="3:3">
      <c r="C6979" s="33"/>
    </row>
    <row r="6980" spans="3:3">
      <c r="C6980" s="33"/>
    </row>
    <row r="6981" spans="3:3">
      <c r="C6981" s="33"/>
    </row>
    <row r="6982" spans="3:3">
      <c r="C6982" s="33"/>
    </row>
    <row r="6983" spans="3:3">
      <c r="C6983" s="33"/>
    </row>
    <row r="6984" spans="3:3">
      <c r="C6984" s="33"/>
    </row>
    <row r="6985" spans="3:3">
      <c r="C6985" s="33"/>
    </row>
    <row r="6986" spans="3:3">
      <c r="C6986" s="33"/>
    </row>
    <row r="6987" spans="3:3">
      <c r="C6987" s="33"/>
    </row>
    <row r="6988" spans="3:3">
      <c r="C6988" s="33"/>
    </row>
    <row r="6989" spans="3:3">
      <c r="C6989" s="33"/>
    </row>
    <row r="6990" spans="3:3">
      <c r="C6990" s="33"/>
    </row>
    <row r="6991" spans="3:3">
      <c r="C6991" s="33"/>
    </row>
    <row r="6992" spans="3:3">
      <c r="C6992" s="33"/>
    </row>
    <row r="6993" spans="3:3">
      <c r="C6993" s="33"/>
    </row>
    <row r="6994" spans="3:3">
      <c r="C6994" s="33"/>
    </row>
    <row r="6995" spans="3:3">
      <c r="C6995" s="33"/>
    </row>
    <row r="6996" spans="3:3">
      <c r="C6996" s="33"/>
    </row>
    <row r="6997" spans="3:3">
      <c r="C6997" s="33"/>
    </row>
    <row r="6998" spans="3:3">
      <c r="C6998" s="33"/>
    </row>
    <row r="6999" spans="3:3">
      <c r="C6999" s="33"/>
    </row>
    <row r="7000" spans="3:3">
      <c r="C7000" s="33"/>
    </row>
    <row r="7001" spans="3:3">
      <c r="C7001" s="33"/>
    </row>
    <row r="7002" spans="3:3">
      <c r="C7002" s="33"/>
    </row>
    <row r="7003" spans="3:3">
      <c r="C7003" s="33"/>
    </row>
    <row r="7004" spans="3:3">
      <c r="C7004" s="33"/>
    </row>
    <row r="7005" spans="3:3">
      <c r="C7005" s="33"/>
    </row>
    <row r="7006" spans="3:3">
      <c r="C7006" s="33"/>
    </row>
    <row r="7007" spans="3:3">
      <c r="C7007" s="33"/>
    </row>
    <row r="7008" spans="3:3">
      <c r="C7008" s="33"/>
    </row>
    <row r="7009" spans="3:3">
      <c r="C7009" s="33"/>
    </row>
    <row r="7010" spans="3:3">
      <c r="C7010" s="33"/>
    </row>
    <row r="7011" spans="3:3">
      <c r="C7011" s="33"/>
    </row>
    <row r="7012" spans="3:3">
      <c r="C7012" s="33"/>
    </row>
    <row r="7013" spans="3:3">
      <c r="C7013" s="33"/>
    </row>
    <row r="7014" spans="3:3">
      <c r="C7014" s="33"/>
    </row>
    <row r="7015" spans="3:3">
      <c r="C7015" s="33"/>
    </row>
    <row r="7016" spans="3:3">
      <c r="C7016" s="33"/>
    </row>
    <row r="7017" spans="3:3">
      <c r="C7017" s="33"/>
    </row>
    <row r="7018" spans="3:3">
      <c r="C7018" s="33"/>
    </row>
    <row r="7019" spans="3:3">
      <c r="C7019" s="33"/>
    </row>
    <row r="7020" spans="3:3">
      <c r="C7020" s="33"/>
    </row>
    <row r="7021" spans="3:3">
      <c r="C7021" s="33"/>
    </row>
    <row r="7022" spans="3:3">
      <c r="C7022" s="33"/>
    </row>
    <row r="7023" spans="3:3">
      <c r="C7023" s="33"/>
    </row>
    <row r="7024" spans="3:3">
      <c r="C7024" s="33"/>
    </row>
    <row r="7025" spans="3:3">
      <c r="C7025" s="33"/>
    </row>
    <row r="7026" spans="3:3">
      <c r="C7026" s="33"/>
    </row>
    <row r="7027" spans="3:3">
      <c r="C7027" s="33"/>
    </row>
    <row r="7028" spans="3:3">
      <c r="C7028" s="33"/>
    </row>
    <row r="7029" spans="3:3">
      <c r="C7029" s="33"/>
    </row>
    <row r="7030" spans="3:3">
      <c r="C7030" s="33"/>
    </row>
    <row r="7031" spans="3:3">
      <c r="C7031" s="33"/>
    </row>
    <row r="7032" spans="3:3">
      <c r="C7032" s="33"/>
    </row>
    <row r="7033" spans="3:3">
      <c r="C7033" s="33"/>
    </row>
    <row r="7034" spans="3:3">
      <c r="C7034" s="33"/>
    </row>
    <row r="7035" spans="3:3">
      <c r="C7035" s="33"/>
    </row>
    <row r="7036" spans="3:3">
      <c r="C7036" s="33"/>
    </row>
    <row r="7037" spans="3:3">
      <c r="C7037" s="33"/>
    </row>
    <row r="7038" spans="3:3">
      <c r="C7038" s="33"/>
    </row>
    <row r="7039" spans="3:3">
      <c r="C7039" s="33"/>
    </row>
    <row r="7040" spans="3:3">
      <c r="C7040" s="33"/>
    </row>
    <row r="7041" spans="3:3">
      <c r="C7041" s="33"/>
    </row>
    <row r="7042" spans="3:3">
      <c r="C7042" s="33"/>
    </row>
    <row r="7043" spans="3:3">
      <c r="C7043" s="33"/>
    </row>
    <row r="7044" spans="3:3">
      <c r="C7044" s="33"/>
    </row>
    <row r="7045" spans="3:3">
      <c r="C7045" s="33"/>
    </row>
    <row r="7046" spans="3:3">
      <c r="C7046" s="33"/>
    </row>
    <row r="7047" spans="3:3">
      <c r="C7047" s="33"/>
    </row>
    <row r="7048" spans="3:3">
      <c r="C7048" s="33"/>
    </row>
    <row r="7049" spans="3:3">
      <c r="C7049" s="33"/>
    </row>
    <row r="7050" spans="3:3">
      <c r="C7050" s="33"/>
    </row>
    <row r="7051" spans="3:3">
      <c r="C7051" s="33"/>
    </row>
    <row r="7052" spans="3:3">
      <c r="C7052" s="33"/>
    </row>
    <row r="7053" spans="3:3">
      <c r="C7053" s="33"/>
    </row>
    <row r="7054" spans="3:3">
      <c r="C7054" s="33"/>
    </row>
    <row r="7055" spans="3:3">
      <c r="C7055" s="33"/>
    </row>
    <row r="7056" spans="3:3">
      <c r="C7056" s="33"/>
    </row>
    <row r="7057" spans="3:3">
      <c r="C7057" s="33"/>
    </row>
    <row r="7058" spans="3:3">
      <c r="C7058" s="33"/>
    </row>
    <row r="7059" spans="3:3">
      <c r="C7059" s="33"/>
    </row>
    <row r="7060" spans="3:3">
      <c r="C7060" s="33"/>
    </row>
    <row r="7061" spans="3:3">
      <c r="C7061" s="33"/>
    </row>
    <row r="7062" spans="3:3">
      <c r="C7062" s="33"/>
    </row>
    <row r="7063" spans="3:3">
      <c r="C7063" s="33"/>
    </row>
    <row r="7064" spans="3:3">
      <c r="C7064" s="33"/>
    </row>
    <row r="7065" spans="3:3">
      <c r="C7065" s="33"/>
    </row>
    <row r="7066" spans="3:3">
      <c r="C7066" s="33"/>
    </row>
    <row r="7067" spans="3:3">
      <c r="C7067" s="33"/>
    </row>
    <row r="7068" spans="3:3">
      <c r="C7068" s="33"/>
    </row>
    <row r="7069" spans="3:3">
      <c r="C7069" s="33"/>
    </row>
    <row r="7070" spans="3:3">
      <c r="C7070" s="33"/>
    </row>
    <row r="7071" spans="3:3">
      <c r="C7071" s="33"/>
    </row>
    <row r="7072" spans="3:3">
      <c r="C7072" s="33"/>
    </row>
    <row r="7073" spans="3:3">
      <c r="C7073" s="33"/>
    </row>
    <row r="7074" spans="3:3">
      <c r="C7074" s="33"/>
    </row>
    <row r="7075" spans="3:3">
      <c r="C7075" s="33"/>
    </row>
    <row r="7076" spans="3:3">
      <c r="C7076" s="33"/>
    </row>
    <row r="7077" spans="3:3">
      <c r="C7077" s="33"/>
    </row>
    <row r="7078" spans="3:3">
      <c r="C7078" s="33"/>
    </row>
    <row r="7079" spans="3:3">
      <c r="C7079" s="33"/>
    </row>
    <row r="7080" spans="3:3">
      <c r="C7080" s="33"/>
    </row>
    <row r="7081" spans="3:3">
      <c r="C7081" s="33"/>
    </row>
    <row r="7082" spans="3:3">
      <c r="C7082" s="33"/>
    </row>
    <row r="7083" spans="3:3">
      <c r="C7083" s="33"/>
    </row>
    <row r="7084" spans="3:3">
      <c r="C7084" s="33"/>
    </row>
    <row r="7085" spans="3:3">
      <c r="C7085" s="33"/>
    </row>
    <row r="7086" spans="3:3">
      <c r="C7086" s="33"/>
    </row>
    <row r="7087" spans="3:3">
      <c r="C7087" s="33"/>
    </row>
    <row r="7088" spans="3:3">
      <c r="C7088" s="33"/>
    </row>
    <row r="7089" spans="3:3">
      <c r="C7089" s="33"/>
    </row>
    <row r="7090" spans="3:3">
      <c r="C7090" s="33"/>
    </row>
    <row r="7091" spans="3:3">
      <c r="C7091" s="33"/>
    </row>
    <row r="7092" spans="3:3">
      <c r="C7092" s="33"/>
    </row>
    <row r="7093" spans="3:3">
      <c r="C7093" s="33"/>
    </row>
    <row r="7094" spans="3:3">
      <c r="C7094" s="33"/>
    </row>
    <row r="7095" spans="3:3">
      <c r="C7095" s="33"/>
    </row>
    <row r="7096" spans="3:3">
      <c r="C7096" s="33"/>
    </row>
    <row r="7097" spans="3:3">
      <c r="C7097" s="33"/>
    </row>
    <row r="7098" spans="3:3">
      <c r="C7098" s="33"/>
    </row>
    <row r="7099" spans="3:3">
      <c r="C7099" s="33"/>
    </row>
    <row r="7100" spans="3:3">
      <c r="C7100" s="33"/>
    </row>
    <row r="7101" spans="3:3">
      <c r="C7101" s="33"/>
    </row>
    <row r="7102" spans="3:3">
      <c r="C7102" s="33"/>
    </row>
    <row r="7103" spans="3:3">
      <c r="C7103" s="33"/>
    </row>
    <row r="7104" spans="3:3">
      <c r="C7104" s="33"/>
    </row>
    <row r="7105" spans="3:3">
      <c r="C7105" s="33"/>
    </row>
    <row r="7106" spans="3:3">
      <c r="C7106" s="33"/>
    </row>
    <row r="7107" spans="3:3">
      <c r="C7107" s="33"/>
    </row>
    <row r="7108" spans="3:3">
      <c r="C7108" s="33"/>
    </row>
    <row r="7109" spans="3:3">
      <c r="C7109" s="33"/>
    </row>
    <row r="7110" spans="3:3">
      <c r="C7110" s="33"/>
    </row>
    <row r="7111" spans="3:3">
      <c r="C7111" s="33"/>
    </row>
    <row r="7112" spans="3:3">
      <c r="C7112" s="33"/>
    </row>
    <row r="7113" spans="3:3">
      <c r="C7113" s="33"/>
    </row>
    <row r="7114" spans="3:3">
      <c r="C7114" s="33"/>
    </row>
    <row r="7115" spans="3:3">
      <c r="C7115" s="33"/>
    </row>
    <row r="7116" spans="3:3">
      <c r="C7116" s="33"/>
    </row>
    <row r="7117" spans="3:3">
      <c r="C7117" s="33"/>
    </row>
    <row r="7118" spans="3:3">
      <c r="C7118" s="33"/>
    </row>
    <row r="7119" spans="3:3">
      <c r="C7119" s="33"/>
    </row>
    <row r="7120" spans="3:3">
      <c r="C7120" s="33"/>
    </row>
    <row r="7121" spans="3:3">
      <c r="C7121" s="33"/>
    </row>
    <row r="7122" spans="3:3">
      <c r="C7122" s="33"/>
    </row>
    <row r="7123" spans="3:3">
      <c r="C7123" s="33"/>
    </row>
    <row r="7124" spans="3:3">
      <c r="C7124" s="33"/>
    </row>
    <row r="7125" spans="3:3">
      <c r="C7125" s="33"/>
    </row>
    <row r="7126" spans="3:3">
      <c r="C7126" s="33"/>
    </row>
    <row r="7127" spans="3:3">
      <c r="C7127" s="33"/>
    </row>
    <row r="7128" spans="3:3">
      <c r="C7128" s="33"/>
    </row>
    <row r="7129" spans="3:3">
      <c r="C7129" s="33"/>
    </row>
    <row r="7130" spans="3:3">
      <c r="C7130" s="33"/>
    </row>
    <row r="7131" spans="3:3">
      <c r="C7131" s="33"/>
    </row>
    <row r="7132" spans="3:3">
      <c r="C7132" s="33"/>
    </row>
    <row r="7133" spans="3:3">
      <c r="C7133" s="33"/>
    </row>
    <row r="7134" spans="3:3">
      <c r="C7134" s="33"/>
    </row>
    <row r="7135" spans="3:3">
      <c r="C7135" s="33"/>
    </row>
    <row r="7136" spans="3:3">
      <c r="C7136" s="33"/>
    </row>
    <row r="7137" spans="3:3">
      <c r="C7137" s="33"/>
    </row>
    <row r="7138" spans="3:3">
      <c r="C7138" s="33"/>
    </row>
    <row r="7139" spans="3:3">
      <c r="C7139" s="33"/>
    </row>
    <row r="7140" spans="3:3">
      <c r="C7140" s="33"/>
    </row>
    <row r="7141" spans="3:3">
      <c r="C7141" s="33"/>
    </row>
    <row r="7142" spans="3:3">
      <c r="C7142" s="33"/>
    </row>
    <row r="7143" spans="3:3">
      <c r="C7143" s="33"/>
    </row>
    <row r="7144" spans="3:3">
      <c r="C7144" s="33"/>
    </row>
    <row r="7145" spans="3:3">
      <c r="C7145" s="33"/>
    </row>
    <row r="7146" spans="3:3">
      <c r="C7146" s="33"/>
    </row>
    <row r="7147" spans="3:3">
      <c r="C7147" s="33"/>
    </row>
    <row r="7148" spans="3:3">
      <c r="C7148" s="33"/>
    </row>
    <row r="7149" spans="3:3">
      <c r="C7149" s="33"/>
    </row>
    <row r="7150" spans="3:3">
      <c r="C7150" s="33"/>
    </row>
    <row r="7151" spans="3:3">
      <c r="C7151" s="33"/>
    </row>
    <row r="7152" spans="3:3">
      <c r="C7152" s="33"/>
    </row>
    <row r="7153" spans="3:3">
      <c r="C7153" s="33"/>
    </row>
    <row r="7154" spans="3:3">
      <c r="C7154" s="33"/>
    </row>
    <row r="7155" spans="3:3">
      <c r="C7155" s="33"/>
    </row>
    <row r="7156" spans="3:3">
      <c r="C7156" s="33"/>
    </row>
    <row r="7157" spans="3:3">
      <c r="C7157" s="33"/>
    </row>
    <row r="7158" spans="3:3">
      <c r="C7158" s="33"/>
    </row>
    <row r="7159" spans="3:3">
      <c r="C7159" s="33"/>
    </row>
    <row r="7160" spans="3:3">
      <c r="C7160" s="33"/>
    </row>
    <row r="7161" spans="3:3">
      <c r="C7161" s="33"/>
    </row>
    <row r="7162" spans="3:3">
      <c r="C7162" s="33"/>
    </row>
    <row r="7163" spans="3:3">
      <c r="C7163" s="33"/>
    </row>
    <row r="7164" spans="3:3">
      <c r="C7164" s="33"/>
    </row>
    <row r="7165" spans="3:3">
      <c r="C7165" s="33"/>
    </row>
    <row r="7166" spans="3:3">
      <c r="C7166" s="33"/>
    </row>
    <row r="7167" spans="3:3">
      <c r="C7167" s="33"/>
    </row>
    <row r="7168" spans="3:3">
      <c r="C7168" s="33"/>
    </row>
    <row r="7169" spans="3:3">
      <c r="C7169" s="33"/>
    </row>
    <row r="7170" spans="3:3">
      <c r="C7170" s="33"/>
    </row>
    <row r="7171" spans="3:3">
      <c r="C7171" s="33"/>
    </row>
    <row r="7172" spans="3:3">
      <c r="C7172" s="33"/>
    </row>
    <row r="7173" spans="3:3">
      <c r="C7173" s="33"/>
    </row>
    <row r="7174" spans="3:3">
      <c r="C7174" s="33"/>
    </row>
    <row r="7175" spans="3:3">
      <c r="C7175" s="33"/>
    </row>
    <row r="7176" spans="3:3">
      <c r="C7176" s="33"/>
    </row>
    <row r="7177" spans="3:3">
      <c r="C7177" s="33"/>
    </row>
    <row r="7178" spans="3:3">
      <c r="C7178" s="33"/>
    </row>
    <row r="7179" spans="3:3">
      <c r="C7179" s="33"/>
    </row>
    <row r="7180" spans="3:3">
      <c r="C7180" s="33"/>
    </row>
    <row r="7181" spans="3:3">
      <c r="C7181" s="33"/>
    </row>
    <row r="7182" spans="3:3">
      <c r="C7182" s="33"/>
    </row>
    <row r="7183" spans="3:3">
      <c r="C7183" s="33"/>
    </row>
    <row r="7184" spans="3:3">
      <c r="C7184" s="33"/>
    </row>
    <row r="7185" spans="3:3">
      <c r="C7185" s="33"/>
    </row>
    <row r="7186" spans="3:3">
      <c r="C7186" s="33"/>
    </row>
    <row r="7187" spans="3:3">
      <c r="C7187" s="33"/>
    </row>
    <row r="7188" spans="3:3">
      <c r="C7188" s="33"/>
    </row>
    <row r="7189" spans="3:3">
      <c r="C7189" s="33"/>
    </row>
    <row r="7190" spans="3:3">
      <c r="C7190" s="33"/>
    </row>
    <row r="7191" spans="3:3">
      <c r="C7191" s="33"/>
    </row>
    <row r="7192" spans="3:3">
      <c r="C7192" s="33"/>
    </row>
    <row r="7193" spans="3:3">
      <c r="C7193" s="33"/>
    </row>
    <row r="7194" spans="3:3">
      <c r="C7194" s="33"/>
    </row>
    <row r="7195" spans="3:3">
      <c r="C7195" s="33"/>
    </row>
    <row r="7196" spans="3:3">
      <c r="C7196" s="33"/>
    </row>
    <row r="7197" spans="3:3">
      <c r="C7197" s="33"/>
    </row>
    <row r="7198" spans="3:3">
      <c r="C7198" s="33"/>
    </row>
    <row r="7199" spans="3:3">
      <c r="C7199" s="33"/>
    </row>
    <row r="7200" spans="3:3">
      <c r="C7200" s="33"/>
    </row>
    <row r="7201" spans="3:3">
      <c r="C7201" s="33"/>
    </row>
    <row r="7202" spans="3:3">
      <c r="C7202" s="33"/>
    </row>
    <row r="7203" spans="3:3">
      <c r="C7203" s="33"/>
    </row>
    <row r="7204" spans="3:3">
      <c r="C7204" s="33"/>
    </row>
    <row r="7205" spans="3:3">
      <c r="C7205" s="33"/>
    </row>
    <row r="7206" spans="3:3">
      <c r="C7206" s="33"/>
    </row>
    <row r="7207" spans="3:3">
      <c r="C7207" s="33"/>
    </row>
    <row r="7208" spans="3:3">
      <c r="C7208" s="33"/>
    </row>
    <row r="7209" spans="3:3">
      <c r="C7209" s="33"/>
    </row>
    <row r="7210" spans="3:3">
      <c r="C7210" s="33"/>
    </row>
    <row r="7211" spans="3:3">
      <c r="C7211" s="33"/>
    </row>
    <row r="7212" spans="3:3">
      <c r="C7212" s="33"/>
    </row>
    <row r="7213" spans="3:3">
      <c r="C7213" s="33"/>
    </row>
    <row r="7214" spans="3:3">
      <c r="C7214" s="33"/>
    </row>
    <row r="7215" spans="3:3">
      <c r="C7215" s="33"/>
    </row>
    <row r="7216" spans="3:3">
      <c r="C7216" s="33"/>
    </row>
    <row r="7217" spans="3:3">
      <c r="C7217" s="33"/>
    </row>
    <row r="7218" spans="3:3">
      <c r="C7218" s="33"/>
    </row>
    <row r="7219" spans="3:3">
      <c r="C7219" s="33"/>
    </row>
    <row r="7220" spans="3:3">
      <c r="C7220" s="33"/>
    </row>
    <row r="7221" spans="3:3">
      <c r="C7221" s="33"/>
    </row>
    <row r="7222" spans="3:3">
      <c r="C7222" s="33"/>
    </row>
    <row r="7223" spans="3:3">
      <c r="C7223" s="33"/>
    </row>
    <row r="7224" spans="3:3">
      <c r="C7224" s="33"/>
    </row>
    <row r="7225" spans="3:3">
      <c r="C7225" s="33"/>
    </row>
    <row r="7226" spans="3:3">
      <c r="C7226" s="33"/>
    </row>
    <row r="7227" spans="3:3">
      <c r="C7227" s="33"/>
    </row>
    <row r="7228" spans="3:3">
      <c r="C7228" s="33"/>
    </row>
    <row r="7229" spans="3:3">
      <c r="C7229" s="33"/>
    </row>
    <row r="7230" spans="3:3">
      <c r="C7230" s="33"/>
    </row>
    <row r="7231" spans="3:3">
      <c r="C7231" s="33"/>
    </row>
    <row r="7232" spans="3:3">
      <c r="C7232" s="33"/>
    </row>
    <row r="7233" spans="3:3">
      <c r="C7233" s="33"/>
    </row>
    <row r="7234" spans="3:3">
      <c r="C7234" s="33"/>
    </row>
    <row r="7235" spans="3:3">
      <c r="C7235" s="33"/>
    </row>
    <row r="7236" spans="3:3">
      <c r="C7236" s="33"/>
    </row>
    <row r="7237" spans="3:3">
      <c r="C7237" s="33"/>
    </row>
    <row r="7238" spans="3:3">
      <c r="C7238" s="33"/>
    </row>
    <row r="7239" spans="3:3">
      <c r="C7239" s="33"/>
    </row>
    <row r="7240" spans="3:3">
      <c r="C7240" s="33"/>
    </row>
    <row r="7241" spans="3:3">
      <c r="C7241" s="33"/>
    </row>
    <row r="7242" spans="3:3">
      <c r="C7242" s="33"/>
    </row>
    <row r="7243" spans="3:3">
      <c r="C7243" s="33"/>
    </row>
    <row r="7244" spans="3:3">
      <c r="C7244" s="33"/>
    </row>
    <row r="7245" spans="3:3">
      <c r="C7245" s="33"/>
    </row>
    <row r="7246" spans="3:3">
      <c r="C7246" s="33"/>
    </row>
    <row r="7247" spans="3:3">
      <c r="C7247" s="33"/>
    </row>
    <row r="7248" spans="3:3">
      <c r="C7248" s="33"/>
    </row>
    <row r="7249" spans="3:3">
      <c r="C7249" s="33"/>
    </row>
    <row r="7250" spans="3:3">
      <c r="C7250" s="33"/>
    </row>
    <row r="7251" spans="3:3">
      <c r="C7251" s="33"/>
    </row>
    <row r="7252" spans="3:3">
      <c r="C7252" s="33"/>
    </row>
    <row r="7253" spans="3:3">
      <c r="C7253" s="33"/>
    </row>
    <row r="7254" spans="3:3">
      <c r="C7254" s="33"/>
    </row>
    <row r="7255" spans="3:3">
      <c r="C7255" s="33"/>
    </row>
    <row r="7256" spans="3:3">
      <c r="C7256" s="33"/>
    </row>
    <row r="7257" spans="3:3">
      <c r="C7257" s="33"/>
    </row>
    <row r="7258" spans="3:3">
      <c r="C7258" s="33"/>
    </row>
    <row r="7259" spans="3:3">
      <c r="C7259" s="33"/>
    </row>
    <row r="7260" spans="3:3">
      <c r="C7260" s="33"/>
    </row>
    <row r="7261" spans="3:3">
      <c r="C7261" s="33"/>
    </row>
    <row r="7262" spans="3:3">
      <c r="C7262" s="33"/>
    </row>
    <row r="7263" spans="3:3">
      <c r="C7263" s="33"/>
    </row>
    <row r="7264" spans="3:3">
      <c r="C7264" s="33"/>
    </row>
    <row r="7265" spans="3:3">
      <c r="C7265" s="33"/>
    </row>
    <row r="7266" spans="3:3">
      <c r="C7266" s="33"/>
    </row>
    <row r="7267" spans="3:3">
      <c r="C7267" s="33"/>
    </row>
    <row r="7268" spans="3:3">
      <c r="C7268" s="33"/>
    </row>
    <row r="7269" spans="3:3">
      <c r="C7269" s="33"/>
    </row>
    <row r="7270" spans="3:3">
      <c r="C7270" s="33"/>
    </row>
    <row r="7271" spans="3:3">
      <c r="C7271" s="33"/>
    </row>
    <row r="7272" spans="3:3">
      <c r="C7272" s="33"/>
    </row>
    <row r="7273" spans="3:3">
      <c r="C7273" s="33"/>
    </row>
    <row r="7274" spans="3:3">
      <c r="C7274" s="33"/>
    </row>
    <row r="7275" spans="3:3">
      <c r="C7275" s="33"/>
    </row>
    <row r="7276" spans="3:3">
      <c r="C7276" s="33"/>
    </row>
    <row r="7277" spans="3:3">
      <c r="C7277" s="33"/>
    </row>
    <row r="7278" spans="3:3">
      <c r="C7278" s="33"/>
    </row>
    <row r="7279" spans="3:3">
      <c r="C7279" s="33"/>
    </row>
    <row r="7280" spans="3:3">
      <c r="C7280" s="33"/>
    </row>
    <row r="7281" spans="3:3">
      <c r="C7281" s="33"/>
    </row>
    <row r="7282" spans="3:3">
      <c r="C7282" s="33"/>
    </row>
    <row r="7283" spans="3:3">
      <c r="C7283" s="33"/>
    </row>
    <row r="7284" spans="3:3">
      <c r="C7284" s="33"/>
    </row>
    <row r="7285" spans="3:3">
      <c r="C7285" s="33"/>
    </row>
    <row r="7286" spans="3:3">
      <c r="C7286" s="33"/>
    </row>
    <row r="7287" spans="3:3">
      <c r="C7287" s="33"/>
    </row>
    <row r="7288" spans="3:3">
      <c r="C7288" s="33"/>
    </row>
    <row r="7289" spans="3:3">
      <c r="C7289" s="33"/>
    </row>
    <row r="7290" spans="3:3">
      <c r="C7290" s="33"/>
    </row>
    <row r="7291" spans="3:3">
      <c r="C7291" s="33"/>
    </row>
    <row r="7292" spans="3:3">
      <c r="C7292" s="33"/>
    </row>
    <row r="7293" spans="3:3">
      <c r="C7293" s="33"/>
    </row>
    <row r="7294" spans="3:3">
      <c r="C7294" s="33"/>
    </row>
    <row r="7295" spans="3:3">
      <c r="C7295" s="33"/>
    </row>
    <row r="7296" spans="3:3">
      <c r="C7296" s="33"/>
    </row>
    <row r="7297" spans="3:3">
      <c r="C7297" s="33"/>
    </row>
    <row r="7298" spans="3:3">
      <c r="C7298" s="33"/>
    </row>
    <row r="7299" spans="3:3">
      <c r="C7299" s="33"/>
    </row>
    <row r="7300" spans="3:3">
      <c r="C7300" s="33"/>
    </row>
    <row r="7301" spans="3:3">
      <c r="C7301" s="33"/>
    </row>
    <row r="7302" spans="3:3">
      <c r="C7302" s="33"/>
    </row>
    <row r="7303" spans="3:3">
      <c r="C7303" s="33"/>
    </row>
    <row r="7304" spans="3:3">
      <c r="C7304" s="33"/>
    </row>
    <row r="7305" spans="3:3">
      <c r="C7305" s="33"/>
    </row>
    <row r="7306" spans="3:3">
      <c r="C7306" s="33"/>
    </row>
    <row r="7307" spans="3:3">
      <c r="C7307" s="33"/>
    </row>
    <row r="7308" spans="3:3">
      <c r="C7308" s="33"/>
    </row>
    <row r="7309" spans="3:3">
      <c r="C7309" s="33"/>
    </row>
    <row r="7310" spans="3:3">
      <c r="C7310" s="33"/>
    </row>
    <row r="7311" spans="3:3">
      <c r="C7311" s="33"/>
    </row>
    <row r="7312" spans="3:3">
      <c r="C7312" s="33"/>
    </row>
    <row r="7313" spans="3:3">
      <c r="C7313" s="33"/>
    </row>
    <row r="7314" spans="3:3">
      <c r="C7314" s="33"/>
    </row>
    <row r="7315" spans="3:3">
      <c r="C7315" s="33"/>
    </row>
    <row r="7316" spans="3:3">
      <c r="C7316" s="33"/>
    </row>
    <row r="7317" spans="3:3">
      <c r="C7317" s="33"/>
    </row>
    <row r="7318" spans="3:3">
      <c r="C7318" s="33"/>
    </row>
    <row r="7319" spans="3:3">
      <c r="C7319" s="33"/>
    </row>
    <row r="7320" spans="3:3">
      <c r="C7320" s="33"/>
    </row>
    <row r="7321" spans="3:3">
      <c r="C7321" s="33"/>
    </row>
    <row r="7322" spans="3:3">
      <c r="C7322" s="33"/>
    </row>
    <row r="7323" spans="3:3">
      <c r="C7323" s="33"/>
    </row>
    <row r="7324" spans="3:3">
      <c r="C7324" s="33"/>
    </row>
    <row r="7325" spans="3:3">
      <c r="C7325" s="33"/>
    </row>
    <row r="7326" spans="3:3">
      <c r="C7326" s="33"/>
    </row>
    <row r="7327" spans="3:3">
      <c r="C7327" s="33"/>
    </row>
    <row r="7328" spans="3:3">
      <c r="C7328" s="33"/>
    </row>
    <row r="7329" spans="3:3">
      <c r="C7329" s="33"/>
    </row>
    <row r="7330" spans="3:3">
      <c r="C7330" s="33"/>
    </row>
    <row r="7331" spans="3:3">
      <c r="C7331" s="33"/>
    </row>
    <row r="7332" spans="3:3">
      <c r="C7332" s="33"/>
    </row>
    <row r="7333" spans="3:3">
      <c r="C7333" s="33"/>
    </row>
    <row r="7334" spans="3:3">
      <c r="C7334" s="33"/>
    </row>
    <row r="7335" spans="3:3">
      <c r="C7335" s="33"/>
    </row>
    <row r="7336" spans="3:3">
      <c r="C7336" s="33"/>
    </row>
    <row r="7337" spans="3:3">
      <c r="C7337" s="33"/>
    </row>
    <row r="7338" spans="3:3">
      <c r="C7338" s="33"/>
    </row>
    <row r="7339" spans="3:3">
      <c r="C7339" s="33"/>
    </row>
    <row r="7340" spans="3:3">
      <c r="C7340" s="33"/>
    </row>
    <row r="7341" spans="3:3">
      <c r="C7341" s="33"/>
    </row>
    <row r="7342" spans="3:3">
      <c r="C7342" s="33"/>
    </row>
    <row r="7343" spans="3:3">
      <c r="C7343" s="33"/>
    </row>
    <row r="7344" spans="3:3">
      <c r="C7344" s="33"/>
    </row>
    <row r="7345" spans="3:3">
      <c r="C7345" s="33"/>
    </row>
    <row r="7346" spans="3:3">
      <c r="C7346" s="33"/>
    </row>
    <row r="7347" spans="3:3">
      <c r="C7347" s="33"/>
    </row>
    <row r="7348" spans="3:3">
      <c r="C7348" s="33"/>
    </row>
    <row r="7349" spans="3:3">
      <c r="C7349" s="33"/>
    </row>
    <row r="7350" spans="3:3">
      <c r="C7350" s="33"/>
    </row>
    <row r="7351" spans="3:3">
      <c r="C7351" s="33"/>
    </row>
    <row r="7352" spans="3:3">
      <c r="C7352" s="33"/>
    </row>
    <row r="7353" spans="3:3">
      <c r="C7353" s="33"/>
    </row>
    <row r="7354" spans="3:3">
      <c r="C7354" s="33"/>
    </row>
    <row r="7355" spans="3:3">
      <c r="C7355" s="33"/>
    </row>
    <row r="7356" spans="3:3">
      <c r="C7356" s="33"/>
    </row>
    <row r="7357" spans="3:3">
      <c r="C7357" s="33"/>
    </row>
    <row r="7358" spans="3:3">
      <c r="C7358" s="33"/>
    </row>
    <row r="7359" spans="3:3">
      <c r="C7359" s="33"/>
    </row>
    <row r="7360" spans="3:3">
      <c r="C7360" s="33"/>
    </row>
    <row r="7361" spans="3:3">
      <c r="C7361" s="33"/>
    </row>
    <row r="7362" spans="3:3">
      <c r="C7362" s="33"/>
    </row>
    <row r="7363" spans="3:3">
      <c r="C7363" s="33"/>
    </row>
    <row r="7364" spans="3:3">
      <c r="C7364" s="33"/>
    </row>
    <row r="7365" spans="3:3">
      <c r="C7365" s="33"/>
    </row>
    <row r="7366" spans="3:3">
      <c r="C7366" s="33"/>
    </row>
    <row r="7367" spans="3:3">
      <c r="C7367" s="33"/>
    </row>
    <row r="7368" spans="3:3">
      <c r="C7368" s="33"/>
    </row>
    <row r="7369" spans="3:3">
      <c r="C7369" s="33"/>
    </row>
    <row r="7370" spans="3:3">
      <c r="C7370" s="33"/>
    </row>
    <row r="7371" spans="3:3">
      <c r="C7371" s="33"/>
    </row>
    <row r="7372" spans="3:3">
      <c r="C7372" s="33"/>
    </row>
    <row r="7373" spans="3:3">
      <c r="C7373" s="33"/>
    </row>
    <row r="7374" spans="3:3">
      <c r="C7374" s="33"/>
    </row>
    <row r="7375" spans="3:3">
      <c r="C7375" s="33"/>
    </row>
    <row r="7376" spans="3:3">
      <c r="C7376" s="33"/>
    </row>
    <row r="7377" spans="3:3">
      <c r="C7377" s="33"/>
    </row>
    <row r="7378" spans="3:3">
      <c r="C7378" s="33"/>
    </row>
    <row r="7379" spans="3:3">
      <c r="C7379" s="33"/>
    </row>
    <row r="7380" spans="3:3">
      <c r="C7380" s="33"/>
    </row>
    <row r="7381" spans="3:3">
      <c r="C7381" s="33"/>
    </row>
    <row r="7382" spans="3:3">
      <c r="C7382" s="33"/>
    </row>
    <row r="7383" spans="3:3">
      <c r="C7383" s="33"/>
    </row>
    <row r="7384" spans="3:3">
      <c r="C7384" s="33"/>
    </row>
    <row r="7385" spans="3:3">
      <c r="C7385" s="33"/>
    </row>
    <row r="7386" spans="3:3">
      <c r="C7386" s="33"/>
    </row>
    <row r="7387" spans="3:3">
      <c r="C7387" s="33"/>
    </row>
    <row r="7388" spans="3:3">
      <c r="C7388" s="33"/>
    </row>
    <row r="7389" spans="3:3">
      <c r="C7389" s="33"/>
    </row>
    <row r="7390" spans="3:3">
      <c r="C7390" s="33"/>
    </row>
    <row r="7391" spans="3:3">
      <c r="C7391" s="33"/>
    </row>
    <row r="7392" spans="3:3">
      <c r="C7392" s="33"/>
    </row>
    <row r="7393" spans="3:3">
      <c r="C7393" s="33"/>
    </row>
    <row r="7394" spans="3:3">
      <c r="C7394" s="33"/>
    </row>
    <row r="7395" spans="3:3">
      <c r="C7395" s="33"/>
    </row>
    <row r="7396" spans="3:3">
      <c r="C7396" s="33"/>
    </row>
    <row r="7397" spans="3:3">
      <c r="C7397" s="33"/>
    </row>
    <row r="7398" spans="3:3">
      <c r="C7398" s="33"/>
    </row>
    <row r="7399" spans="3:3">
      <c r="C7399" s="33"/>
    </row>
    <row r="7400" spans="3:3">
      <c r="C7400" s="33"/>
    </row>
    <row r="7401" spans="3:3">
      <c r="C7401" s="33"/>
    </row>
    <row r="7402" spans="3:3">
      <c r="C7402" s="33"/>
    </row>
    <row r="7403" spans="3:3">
      <c r="C7403" s="33"/>
    </row>
    <row r="7404" spans="3:3">
      <c r="C7404" s="33"/>
    </row>
    <row r="7405" spans="3:3">
      <c r="C7405" s="33"/>
    </row>
    <row r="7406" spans="3:3">
      <c r="C7406" s="33"/>
    </row>
    <row r="7407" spans="3:3">
      <c r="C7407" s="33"/>
    </row>
    <row r="7408" spans="3:3">
      <c r="C7408" s="33"/>
    </row>
    <row r="7409" spans="3:3">
      <c r="C7409" s="33"/>
    </row>
    <row r="7410" spans="3:3">
      <c r="C7410" s="33"/>
    </row>
    <row r="7411" spans="3:3">
      <c r="C7411" s="33"/>
    </row>
    <row r="7412" spans="3:3">
      <c r="C7412" s="33"/>
    </row>
    <row r="7413" spans="3:3">
      <c r="C7413" s="33"/>
    </row>
    <row r="7414" spans="3:3">
      <c r="C7414" s="33"/>
    </row>
    <row r="7415" spans="3:3">
      <c r="C7415" s="33"/>
    </row>
    <row r="7416" spans="3:3">
      <c r="C7416" s="33"/>
    </row>
    <row r="7417" spans="3:3">
      <c r="C7417" s="33"/>
    </row>
    <row r="7418" spans="3:3">
      <c r="C7418" s="33"/>
    </row>
    <row r="7419" spans="3:3">
      <c r="C7419" s="33"/>
    </row>
    <row r="7420" spans="3:3">
      <c r="C7420" s="33"/>
    </row>
    <row r="7421" spans="3:3">
      <c r="C7421" s="33"/>
    </row>
    <row r="7422" spans="3:3">
      <c r="C7422" s="33"/>
    </row>
    <row r="7423" spans="3:3">
      <c r="C7423" s="33"/>
    </row>
    <row r="7424" spans="3:3">
      <c r="C7424" s="33"/>
    </row>
    <row r="7425" spans="3:3">
      <c r="C7425" s="33"/>
    </row>
    <row r="7426" spans="3:3">
      <c r="C7426" s="33"/>
    </row>
    <row r="7427" spans="3:3">
      <c r="C7427" s="33"/>
    </row>
    <row r="7428" spans="3:3">
      <c r="C7428" s="33"/>
    </row>
    <row r="7429" spans="3:3">
      <c r="C7429" s="33"/>
    </row>
    <row r="7430" spans="3:3">
      <c r="C7430" s="33"/>
    </row>
    <row r="7431" spans="3:3">
      <c r="C7431" s="33"/>
    </row>
    <row r="7432" spans="3:3">
      <c r="C7432" s="33"/>
    </row>
    <row r="7433" spans="3:3">
      <c r="C7433" s="33"/>
    </row>
    <row r="7434" spans="3:3">
      <c r="C7434" s="33"/>
    </row>
    <row r="7435" spans="3:3">
      <c r="C7435" s="33"/>
    </row>
    <row r="7436" spans="3:3">
      <c r="C7436" s="33"/>
    </row>
    <row r="7437" spans="3:3">
      <c r="C7437" s="33"/>
    </row>
    <row r="7438" spans="3:3">
      <c r="C7438" s="33"/>
    </row>
    <row r="7439" spans="3:3">
      <c r="C7439" s="33"/>
    </row>
    <row r="7440" spans="3:3">
      <c r="C7440" s="33"/>
    </row>
    <row r="7441" spans="3:3">
      <c r="C7441" s="33"/>
    </row>
    <row r="7442" spans="3:3">
      <c r="C7442" s="33"/>
    </row>
    <row r="7443" spans="3:3">
      <c r="C7443" s="33"/>
    </row>
    <row r="7444" spans="3:3">
      <c r="C7444" s="33"/>
    </row>
    <row r="7445" spans="3:3">
      <c r="C7445" s="33"/>
    </row>
    <row r="7446" spans="3:3">
      <c r="C7446" s="33"/>
    </row>
    <row r="7447" spans="3:3">
      <c r="C7447" s="33"/>
    </row>
    <row r="7448" spans="3:3">
      <c r="C7448" s="33"/>
    </row>
    <row r="7449" spans="3:3">
      <c r="C7449" s="33"/>
    </row>
    <row r="7450" spans="3:3">
      <c r="C7450" s="33"/>
    </row>
    <row r="7451" spans="3:3">
      <c r="C7451" s="33"/>
    </row>
    <row r="7452" spans="3:3">
      <c r="C7452" s="33"/>
    </row>
    <row r="7453" spans="3:3">
      <c r="C7453" s="33"/>
    </row>
    <row r="7454" spans="3:3">
      <c r="C7454" s="33"/>
    </row>
    <row r="7455" spans="3:3">
      <c r="C7455" s="33"/>
    </row>
    <row r="7456" spans="3:3">
      <c r="C7456" s="33"/>
    </row>
    <row r="7457" spans="3:3">
      <c r="C7457" s="33"/>
    </row>
    <row r="7458" spans="3:3">
      <c r="C7458" s="33"/>
    </row>
    <row r="7459" spans="3:3">
      <c r="C7459" s="33"/>
    </row>
    <row r="7460" spans="3:3">
      <c r="C7460" s="33"/>
    </row>
    <row r="7461" spans="3:3">
      <c r="C7461" s="33"/>
    </row>
    <row r="7462" spans="3:3">
      <c r="C7462" s="33"/>
    </row>
    <row r="7463" spans="3:3">
      <c r="C7463" s="33"/>
    </row>
    <row r="7464" spans="3:3">
      <c r="C7464" s="33"/>
    </row>
    <row r="7465" spans="3:3">
      <c r="C7465" s="33"/>
    </row>
    <row r="7466" spans="3:3">
      <c r="C7466" s="33"/>
    </row>
    <row r="7467" spans="3:3">
      <c r="C7467" s="33"/>
    </row>
    <row r="7468" spans="3:3">
      <c r="C7468" s="33"/>
    </row>
    <row r="7469" spans="3:3">
      <c r="C7469" s="33"/>
    </row>
    <row r="7470" spans="3:3">
      <c r="C7470" s="33"/>
    </row>
    <row r="7471" spans="3:3">
      <c r="C7471" s="33"/>
    </row>
    <row r="7472" spans="3:3">
      <c r="C7472" s="33"/>
    </row>
    <row r="7473" spans="3:3">
      <c r="C7473" s="33"/>
    </row>
    <row r="7474" spans="3:3">
      <c r="C7474" s="33"/>
    </row>
    <row r="7475" spans="3:3">
      <c r="C7475" s="33"/>
    </row>
    <row r="7476" spans="3:3">
      <c r="C7476" s="33"/>
    </row>
    <row r="7477" spans="3:3">
      <c r="C7477" s="33"/>
    </row>
    <row r="7478" spans="3:3">
      <c r="C7478" s="33"/>
    </row>
    <row r="7479" spans="3:3">
      <c r="C7479" s="33"/>
    </row>
    <row r="7480" spans="3:3">
      <c r="C7480" s="33"/>
    </row>
    <row r="7481" spans="3:3">
      <c r="C7481" s="33"/>
    </row>
    <row r="7482" spans="3:3">
      <c r="C7482" s="33"/>
    </row>
    <row r="7483" spans="3:3">
      <c r="C7483" s="33"/>
    </row>
    <row r="7484" spans="3:3">
      <c r="C7484" s="33"/>
    </row>
    <row r="7485" spans="3:3">
      <c r="C7485" s="33"/>
    </row>
    <row r="7486" spans="3:3">
      <c r="C7486" s="33"/>
    </row>
    <row r="7487" spans="3:3">
      <c r="C7487" s="33"/>
    </row>
    <row r="7488" spans="3:3">
      <c r="C7488" s="33"/>
    </row>
    <row r="7489" spans="3:3">
      <c r="C7489" s="33"/>
    </row>
    <row r="7490" spans="3:3">
      <c r="C7490" s="33"/>
    </row>
    <row r="7491" spans="3:3">
      <c r="C7491" s="33"/>
    </row>
    <row r="7492" spans="3:3">
      <c r="C7492" s="33"/>
    </row>
    <row r="7493" spans="3:3">
      <c r="C7493" s="33"/>
    </row>
    <row r="7494" spans="3:3">
      <c r="C7494" s="33"/>
    </row>
    <row r="7495" spans="3:3">
      <c r="C7495" s="33"/>
    </row>
    <row r="7496" spans="3:3">
      <c r="C7496" s="33"/>
    </row>
    <row r="7497" spans="3:3">
      <c r="C7497" s="33"/>
    </row>
    <row r="7498" spans="3:3">
      <c r="C7498" s="33"/>
    </row>
    <row r="7499" spans="3:3">
      <c r="C7499" s="33"/>
    </row>
    <row r="7500" spans="3:3">
      <c r="C7500" s="33"/>
    </row>
    <row r="7501" spans="3:3">
      <c r="C7501" s="33"/>
    </row>
    <row r="7502" spans="3:3">
      <c r="C7502" s="33"/>
    </row>
    <row r="7503" spans="3:3">
      <c r="C7503" s="33"/>
    </row>
    <row r="7504" spans="3:3">
      <c r="C7504" s="33"/>
    </row>
    <row r="7505" spans="3:3">
      <c r="C7505" s="33"/>
    </row>
    <row r="7506" spans="3:3">
      <c r="C7506" s="33"/>
    </row>
    <row r="7507" spans="3:3">
      <c r="C7507" s="33"/>
    </row>
    <row r="7508" spans="3:3">
      <c r="C7508" s="33"/>
    </row>
    <row r="7509" spans="3:3">
      <c r="C7509" s="33"/>
    </row>
    <row r="7510" spans="3:3">
      <c r="C7510" s="33"/>
    </row>
    <row r="7511" spans="3:3">
      <c r="C7511" s="33"/>
    </row>
    <row r="7512" spans="3:3">
      <c r="C7512" s="33"/>
    </row>
    <row r="7513" spans="3:3">
      <c r="C7513" s="33"/>
    </row>
    <row r="7514" spans="3:3">
      <c r="C7514" s="33"/>
    </row>
    <row r="7515" spans="3:3">
      <c r="C7515" s="33"/>
    </row>
    <row r="7516" spans="3:3">
      <c r="C7516" s="33"/>
    </row>
    <row r="7517" spans="3:3">
      <c r="C7517" s="33"/>
    </row>
    <row r="7518" spans="3:3">
      <c r="C7518" s="33"/>
    </row>
    <row r="7519" spans="3:3">
      <c r="C7519" s="33"/>
    </row>
    <row r="7520" spans="3:3">
      <c r="C7520" s="33"/>
    </row>
    <row r="7521" spans="3:3">
      <c r="C7521" s="33"/>
    </row>
    <row r="7522" spans="3:3">
      <c r="C7522" s="33"/>
    </row>
    <row r="7523" spans="3:3">
      <c r="C7523" s="33"/>
    </row>
    <row r="7524" spans="3:3">
      <c r="C7524" s="33"/>
    </row>
    <row r="7525" spans="3:3">
      <c r="C7525" s="33"/>
    </row>
    <row r="7526" spans="3:3">
      <c r="C7526" s="33"/>
    </row>
    <row r="7527" spans="3:3">
      <c r="C7527" s="33"/>
    </row>
    <row r="7528" spans="3:3">
      <c r="C7528" s="33"/>
    </row>
    <row r="7529" spans="3:3">
      <c r="C7529" s="33"/>
    </row>
    <row r="7530" spans="3:3">
      <c r="C7530" s="33"/>
    </row>
    <row r="7531" spans="3:3">
      <c r="C7531" s="33"/>
    </row>
    <row r="7532" spans="3:3">
      <c r="C7532" s="33"/>
    </row>
    <row r="7533" spans="3:3">
      <c r="C7533" s="33"/>
    </row>
    <row r="7534" spans="3:3">
      <c r="C7534" s="33"/>
    </row>
    <row r="7535" spans="3:3">
      <c r="C7535" s="33"/>
    </row>
    <row r="7536" spans="3:3">
      <c r="C7536" s="33"/>
    </row>
    <row r="7537" spans="3:3">
      <c r="C7537" s="33"/>
    </row>
    <row r="7538" spans="3:3">
      <c r="C7538" s="33"/>
    </row>
    <row r="7539" spans="3:3">
      <c r="C7539" s="33"/>
    </row>
    <row r="7540" spans="3:3">
      <c r="C7540" s="33"/>
    </row>
    <row r="7541" spans="3:3">
      <c r="C7541" s="33"/>
    </row>
    <row r="7542" spans="3:3">
      <c r="C7542" s="33"/>
    </row>
    <row r="7543" spans="3:3">
      <c r="C7543" s="33"/>
    </row>
    <row r="7544" spans="3:3">
      <c r="C7544" s="33"/>
    </row>
    <row r="7545" spans="3:3">
      <c r="C7545" s="33"/>
    </row>
    <row r="7546" spans="3:3">
      <c r="C7546" s="33"/>
    </row>
    <row r="7547" spans="3:3">
      <c r="C7547" s="33"/>
    </row>
    <row r="7548" spans="3:3">
      <c r="C7548" s="33"/>
    </row>
    <row r="7549" spans="3:3">
      <c r="C7549" s="33"/>
    </row>
    <row r="7550" spans="3:3">
      <c r="C7550" s="33"/>
    </row>
    <row r="7551" spans="3:3">
      <c r="C7551" s="33"/>
    </row>
    <row r="7552" spans="3:3">
      <c r="C7552" s="33"/>
    </row>
    <row r="7553" spans="3:3">
      <c r="C7553" s="33"/>
    </row>
    <row r="7554" spans="3:3">
      <c r="C7554" s="33"/>
    </row>
    <row r="7555" spans="3:3">
      <c r="C7555" s="33"/>
    </row>
    <row r="7556" spans="3:3">
      <c r="C7556" s="33"/>
    </row>
    <row r="7557" spans="3:3">
      <c r="C7557" s="33"/>
    </row>
    <row r="7558" spans="3:3">
      <c r="C7558" s="33"/>
    </row>
    <row r="7559" spans="3:3">
      <c r="C7559" s="33"/>
    </row>
    <row r="7560" spans="3:3">
      <c r="C7560" s="33"/>
    </row>
    <row r="7561" spans="3:3">
      <c r="C7561" s="33"/>
    </row>
    <row r="7562" spans="3:3">
      <c r="C7562" s="33"/>
    </row>
    <row r="7563" spans="3:3">
      <c r="C7563" s="33"/>
    </row>
    <row r="7564" spans="3:3">
      <c r="C7564" s="33"/>
    </row>
    <row r="7565" spans="3:3">
      <c r="C7565" s="33"/>
    </row>
    <row r="7566" spans="3:3">
      <c r="C7566" s="33"/>
    </row>
    <row r="7567" spans="3:3">
      <c r="C7567" s="33"/>
    </row>
    <row r="7568" spans="3:3">
      <c r="C7568" s="33"/>
    </row>
    <row r="7569" spans="3:3">
      <c r="C7569" s="33"/>
    </row>
    <row r="7570" spans="3:3">
      <c r="C7570" s="33"/>
    </row>
    <row r="7571" spans="3:3">
      <c r="C7571" s="33"/>
    </row>
    <row r="7572" spans="3:3">
      <c r="C7572" s="33"/>
    </row>
    <row r="7573" spans="3:3">
      <c r="C7573" s="33"/>
    </row>
    <row r="7574" spans="3:3">
      <c r="C7574" s="33"/>
    </row>
    <row r="7575" spans="3:3">
      <c r="C7575" s="33"/>
    </row>
    <row r="7576" spans="3:3">
      <c r="C7576" s="33"/>
    </row>
    <row r="7577" spans="3:3">
      <c r="C7577" s="33"/>
    </row>
    <row r="7578" spans="3:3">
      <c r="C7578" s="33"/>
    </row>
    <row r="7579" spans="3:3">
      <c r="C7579" s="33"/>
    </row>
    <row r="7580" spans="3:3">
      <c r="C7580" s="33"/>
    </row>
    <row r="7581" spans="3:3">
      <c r="C7581" s="33"/>
    </row>
    <row r="7582" spans="3:3">
      <c r="C7582" s="33"/>
    </row>
    <row r="7583" spans="3:3">
      <c r="C7583" s="33"/>
    </row>
    <row r="7584" spans="3:3">
      <c r="C7584" s="33"/>
    </row>
    <row r="7585" spans="3:3">
      <c r="C7585" s="33"/>
    </row>
    <row r="7586" spans="3:3">
      <c r="C7586" s="33"/>
    </row>
    <row r="7587" spans="3:3">
      <c r="C7587" s="33"/>
    </row>
    <row r="7588" spans="3:3">
      <c r="C7588" s="33"/>
    </row>
    <row r="7589" spans="3:3">
      <c r="C7589" s="33"/>
    </row>
    <row r="7590" spans="3:3">
      <c r="C7590" s="33"/>
    </row>
    <row r="7591" spans="3:3">
      <c r="C7591" s="33"/>
    </row>
    <row r="7592" spans="3:3">
      <c r="C7592" s="33"/>
    </row>
    <row r="7593" spans="3:3">
      <c r="C7593" s="33"/>
    </row>
    <row r="7594" spans="3:3">
      <c r="C7594" s="33"/>
    </row>
    <row r="7595" spans="3:3">
      <c r="C7595" s="33"/>
    </row>
    <row r="7596" spans="3:3">
      <c r="C7596" s="33"/>
    </row>
    <row r="7597" spans="3:3">
      <c r="C7597" s="33"/>
    </row>
    <row r="7598" spans="3:3">
      <c r="C7598" s="33"/>
    </row>
    <row r="7599" spans="3:3">
      <c r="C7599" s="33"/>
    </row>
    <row r="7600" spans="3:3">
      <c r="C7600" s="33"/>
    </row>
    <row r="7601" spans="3:3">
      <c r="C7601" s="33"/>
    </row>
    <row r="7602" spans="3:3">
      <c r="C7602" s="33"/>
    </row>
    <row r="7603" spans="3:3">
      <c r="C7603" s="33"/>
    </row>
    <row r="7604" spans="3:3">
      <c r="C7604" s="33"/>
    </row>
    <row r="7605" spans="3:3">
      <c r="C7605" s="33"/>
    </row>
    <row r="7606" spans="3:3">
      <c r="C7606" s="33"/>
    </row>
    <row r="7607" spans="3:3">
      <c r="C7607" s="33"/>
    </row>
    <row r="7608" spans="3:3">
      <c r="C7608" s="33"/>
    </row>
    <row r="7609" spans="3:3">
      <c r="C7609" s="33"/>
    </row>
    <row r="7610" spans="3:3">
      <c r="C7610" s="33"/>
    </row>
    <row r="7611" spans="3:3">
      <c r="C7611" s="33"/>
    </row>
    <row r="7612" spans="3:3">
      <c r="C7612" s="33"/>
    </row>
    <row r="7613" spans="3:3">
      <c r="C7613" s="33"/>
    </row>
    <row r="7614" spans="3:3">
      <c r="C7614" s="33"/>
    </row>
    <row r="7615" spans="3:3">
      <c r="C7615" s="33"/>
    </row>
    <row r="7616" spans="3:3">
      <c r="C7616" s="33"/>
    </row>
    <row r="7617" spans="3:3">
      <c r="C7617" s="33"/>
    </row>
    <row r="7618" spans="3:3">
      <c r="C7618" s="33"/>
    </row>
    <row r="7619" spans="3:3">
      <c r="C7619" s="33"/>
    </row>
    <row r="7620" spans="3:3">
      <c r="C7620" s="33"/>
    </row>
    <row r="7621" spans="3:3">
      <c r="C7621" s="33"/>
    </row>
    <row r="7622" spans="3:3">
      <c r="C7622" s="33"/>
    </row>
    <row r="7623" spans="3:3">
      <c r="C7623" s="33"/>
    </row>
    <row r="7624" spans="3:3">
      <c r="C7624" s="33"/>
    </row>
    <row r="7625" spans="3:3">
      <c r="C7625" s="33"/>
    </row>
    <row r="7626" spans="3:3">
      <c r="C7626" s="33"/>
    </row>
    <row r="7627" spans="3:3">
      <c r="C7627" s="33"/>
    </row>
    <row r="7628" spans="3:3">
      <c r="C7628" s="33"/>
    </row>
    <row r="7629" spans="3:3">
      <c r="C7629" s="33"/>
    </row>
    <row r="7630" spans="3:3">
      <c r="C7630" s="33"/>
    </row>
    <row r="7631" spans="3:3">
      <c r="C7631" s="33"/>
    </row>
    <row r="7632" spans="3:3">
      <c r="C7632" s="33"/>
    </row>
    <row r="7633" spans="3:3">
      <c r="C7633" s="33"/>
    </row>
    <row r="7634" spans="3:3">
      <c r="C7634" s="33"/>
    </row>
    <row r="7635" spans="3:3">
      <c r="C7635" s="33"/>
    </row>
    <row r="7636" spans="3:3">
      <c r="C7636" s="33"/>
    </row>
    <row r="7637" spans="3:3">
      <c r="C7637" s="33"/>
    </row>
    <row r="7638" spans="3:3">
      <c r="C7638" s="33"/>
    </row>
    <row r="7639" spans="3:3">
      <c r="C7639" s="33"/>
    </row>
    <row r="7640" spans="3:3">
      <c r="C7640" s="33"/>
    </row>
    <row r="7641" spans="3:3">
      <c r="C7641" s="33"/>
    </row>
    <row r="7642" spans="3:3">
      <c r="C7642" s="33"/>
    </row>
    <row r="7643" spans="3:3">
      <c r="C7643" s="33"/>
    </row>
    <row r="7644" spans="3:3">
      <c r="C7644" s="33"/>
    </row>
    <row r="7645" spans="3:3">
      <c r="C7645" s="33"/>
    </row>
    <row r="7646" spans="3:3">
      <c r="C7646" s="33"/>
    </row>
    <row r="7647" spans="3:3">
      <c r="C7647" s="33"/>
    </row>
    <row r="7648" spans="3:3">
      <c r="C7648" s="33"/>
    </row>
    <row r="7649" spans="3:3">
      <c r="C7649" s="33"/>
    </row>
    <row r="7650" spans="3:3">
      <c r="C7650" s="33"/>
    </row>
    <row r="7651" spans="3:3">
      <c r="C7651" s="33"/>
    </row>
    <row r="7652" spans="3:3">
      <c r="C7652" s="33"/>
    </row>
    <row r="7653" spans="3:3">
      <c r="C7653" s="33"/>
    </row>
    <row r="7654" spans="3:3">
      <c r="C7654" s="33"/>
    </row>
    <row r="7655" spans="3:3">
      <c r="C7655" s="33"/>
    </row>
    <row r="7656" spans="3:3">
      <c r="C7656" s="33"/>
    </row>
    <row r="7657" spans="3:3">
      <c r="C7657" s="33"/>
    </row>
    <row r="7658" spans="3:3">
      <c r="C7658" s="33"/>
    </row>
    <row r="7659" spans="3:3">
      <c r="C7659" s="33"/>
    </row>
    <row r="7660" spans="3:3">
      <c r="C7660" s="33"/>
    </row>
    <row r="7661" spans="3:3">
      <c r="C7661" s="33"/>
    </row>
    <row r="7662" spans="3:3">
      <c r="C7662" s="33"/>
    </row>
    <row r="7663" spans="3:3">
      <c r="C7663" s="33"/>
    </row>
    <row r="7664" spans="3:3">
      <c r="C7664" s="33"/>
    </row>
    <row r="7665" spans="3:3">
      <c r="C7665" s="33"/>
    </row>
    <row r="7666" spans="3:3">
      <c r="C7666" s="33"/>
    </row>
    <row r="7667" spans="3:3">
      <c r="C7667" s="33"/>
    </row>
    <row r="7668" spans="3:3">
      <c r="C7668" s="33"/>
    </row>
    <row r="7669" spans="3:3">
      <c r="C7669" s="33"/>
    </row>
    <row r="7670" spans="3:3">
      <c r="C7670" s="33"/>
    </row>
    <row r="7671" spans="3:3">
      <c r="C7671" s="33"/>
    </row>
    <row r="7672" spans="3:3">
      <c r="C7672" s="33"/>
    </row>
    <row r="7673" spans="3:3">
      <c r="C7673" s="33"/>
    </row>
    <row r="7674" spans="3:3">
      <c r="C7674" s="33"/>
    </row>
    <row r="7675" spans="3:3">
      <c r="C7675" s="33"/>
    </row>
    <row r="7676" spans="3:3">
      <c r="C7676" s="33"/>
    </row>
    <row r="7677" spans="3:3">
      <c r="C7677" s="33"/>
    </row>
    <row r="7678" spans="3:3">
      <c r="C7678" s="33"/>
    </row>
    <row r="7679" spans="3:3">
      <c r="C7679" s="33"/>
    </row>
    <row r="7680" spans="3:3">
      <c r="C7680" s="33"/>
    </row>
    <row r="7681" spans="3:3">
      <c r="C7681" s="33"/>
    </row>
    <row r="7682" spans="3:3">
      <c r="C7682" s="33"/>
    </row>
    <row r="7683" spans="3:3">
      <c r="C7683" s="33"/>
    </row>
    <row r="7684" spans="3:3">
      <c r="C7684" s="33"/>
    </row>
    <row r="7685" spans="3:3">
      <c r="C7685" s="33"/>
    </row>
    <row r="7686" spans="3:3">
      <c r="C7686" s="33"/>
    </row>
    <row r="7687" spans="3:3">
      <c r="C7687" s="33"/>
    </row>
    <row r="7688" spans="3:3">
      <c r="C7688" s="33"/>
    </row>
    <row r="7689" spans="3:3">
      <c r="C7689" s="33"/>
    </row>
    <row r="7690" spans="3:3">
      <c r="C7690" s="33"/>
    </row>
    <row r="7691" spans="3:3">
      <c r="C7691" s="33"/>
    </row>
    <row r="7692" spans="3:3">
      <c r="C7692" s="33"/>
    </row>
    <row r="7693" spans="3:3">
      <c r="C7693" s="33"/>
    </row>
    <row r="7694" spans="3:3">
      <c r="C7694" s="33"/>
    </row>
    <row r="7695" spans="3:3">
      <c r="C7695" s="33"/>
    </row>
    <row r="7696" spans="3:3">
      <c r="C7696" s="33"/>
    </row>
    <row r="7697" spans="3:3">
      <c r="C7697" s="33"/>
    </row>
    <row r="7698" spans="3:3">
      <c r="C7698" s="33"/>
    </row>
    <row r="7699" spans="3:3">
      <c r="C7699" s="33"/>
    </row>
    <row r="7700" spans="3:3">
      <c r="C7700" s="33"/>
    </row>
    <row r="7701" spans="3:3">
      <c r="C7701" s="33"/>
    </row>
    <row r="7702" spans="3:3">
      <c r="C7702" s="33"/>
    </row>
    <row r="7703" spans="3:3">
      <c r="C7703" s="33"/>
    </row>
    <row r="7704" spans="3:3">
      <c r="C7704" s="33"/>
    </row>
    <row r="7705" spans="3:3">
      <c r="C7705" s="33"/>
    </row>
    <row r="7706" spans="3:3">
      <c r="C7706" s="33"/>
    </row>
    <row r="7707" spans="3:3">
      <c r="C7707" s="33"/>
    </row>
    <row r="7708" spans="3:3">
      <c r="C7708" s="33"/>
    </row>
    <row r="7709" spans="3:3">
      <c r="C7709" s="33"/>
    </row>
    <row r="7710" spans="3:3">
      <c r="C7710" s="33"/>
    </row>
    <row r="7711" spans="3:3">
      <c r="C7711" s="33"/>
    </row>
    <row r="7712" spans="3:3">
      <c r="C7712" s="33"/>
    </row>
    <row r="7713" spans="3:3">
      <c r="C7713" s="33"/>
    </row>
    <row r="7714" spans="3:3">
      <c r="C7714" s="33"/>
    </row>
    <row r="7715" spans="3:3">
      <c r="C7715" s="33"/>
    </row>
    <row r="7716" spans="3:3">
      <c r="C7716" s="33"/>
    </row>
    <row r="7717" spans="3:3">
      <c r="C7717" s="33"/>
    </row>
    <row r="7718" spans="3:3">
      <c r="C7718" s="33"/>
    </row>
    <row r="7719" spans="3:3">
      <c r="C7719" s="33"/>
    </row>
    <row r="7720" spans="3:3">
      <c r="C7720" s="33"/>
    </row>
    <row r="7721" spans="3:3">
      <c r="C7721" s="33"/>
    </row>
    <row r="7722" spans="3:3">
      <c r="C7722" s="33"/>
    </row>
    <row r="7723" spans="3:3">
      <c r="C7723" s="33"/>
    </row>
    <row r="7724" spans="3:3">
      <c r="C7724" s="33"/>
    </row>
    <row r="7725" spans="3:3">
      <c r="C7725" s="33"/>
    </row>
    <row r="7726" spans="3:3">
      <c r="C7726" s="33"/>
    </row>
    <row r="7727" spans="3:3">
      <c r="C7727" s="33"/>
    </row>
    <row r="7728" spans="3:3">
      <c r="C7728" s="33"/>
    </row>
    <row r="7729" spans="3:3">
      <c r="C7729" s="33"/>
    </row>
    <row r="7730" spans="3:3">
      <c r="C7730" s="33"/>
    </row>
    <row r="7731" spans="3:3">
      <c r="C7731" s="33"/>
    </row>
    <row r="7732" spans="3:3">
      <c r="C7732" s="33"/>
    </row>
    <row r="7733" spans="3:3">
      <c r="C7733" s="33"/>
    </row>
    <row r="7734" spans="3:3">
      <c r="C7734" s="33"/>
    </row>
    <row r="7735" spans="3:3">
      <c r="C7735" s="33"/>
    </row>
    <row r="7736" spans="3:3">
      <c r="C7736" s="33"/>
    </row>
    <row r="7737" spans="3:3">
      <c r="C7737" s="33"/>
    </row>
    <row r="7738" spans="3:3">
      <c r="C7738" s="33"/>
    </row>
    <row r="7739" spans="3:3">
      <c r="C7739" s="33"/>
    </row>
    <row r="7740" spans="3:3">
      <c r="C7740" s="33"/>
    </row>
    <row r="7741" spans="3:3">
      <c r="C7741" s="33"/>
    </row>
    <row r="7742" spans="3:3">
      <c r="C7742" s="33"/>
    </row>
    <row r="7743" spans="3:3">
      <c r="C7743" s="33"/>
    </row>
    <row r="7744" spans="3:3">
      <c r="C7744" s="33"/>
    </row>
    <row r="7745" spans="3:3">
      <c r="C7745" s="33"/>
    </row>
    <row r="7746" spans="3:3">
      <c r="C7746" s="33"/>
    </row>
    <row r="7747" spans="3:3">
      <c r="C7747" s="33"/>
    </row>
    <row r="7748" spans="3:3">
      <c r="C7748" s="33"/>
    </row>
    <row r="7749" spans="3:3">
      <c r="C7749" s="33"/>
    </row>
    <row r="7750" spans="3:3">
      <c r="C7750" s="33"/>
    </row>
    <row r="7751" spans="3:3">
      <c r="C7751" s="33"/>
    </row>
    <row r="7752" spans="3:3">
      <c r="C7752" s="33"/>
    </row>
    <row r="7753" spans="3:3">
      <c r="C7753" s="33"/>
    </row>
    <row r="7754" spans="3:3">
      <c r="C7754" s="33"/>
    </row>
    <row r="7755" spans="3:3">
      <c r="C7755" s="33"/>
    </row>
    <row r="7756" spans="3:3">
      <c r="C7756" s="33"/>
    </row>
    <row r="7757" spans="3:3">
      <c r="C7757" s="33"/>
    </row>
    <row r="7758" spans="3:3">
      <c r="C7758" s="33"/>
    </row>
    <row r="7759" spans="3:3">
      <c r="C7759" s="33"/>
    </row>
    <row r="7760" spans="3:3">
      <c r="C7760" s="33"/>
    </row>
    <row r="7761" spans="3:3">
      <c r="C7761" s="33"/>
    </row>
    <row r="7762" spans="3:3">
      <c r="C7762" s="33"/>
    </row>
    <row r="7763" spans="3:3">
      <c r="C7763" s="33"/>
    </row>
    <row r="7764" spans="3:3">
      <c r="C7764" s="33"/>
    </row>
    <row r="7765" spans="3:3">
      <c r="C7765" s="33"/>
    </row>
    <row r="7766" spans="3:3">
      <c r="C7766" s="33"/>
    </row>
    <row r="7767" spans="3:3">
      <c r="C7767" s="33"/>
    </row>
    <row r="7768" spans="3:3">
      <c r="C7768" s="33"/>
    </row>
    <row r="7769" spans="3:3">
      <c r="C7769" s="33"/>
    </row>
    <row r="7770" spans="3:3">
      <c r="C7770" s="33"/>
    </row>
    <row r="7771" spans="3:3">
      <c r="C7771" s="33"/>
    </row>
    <row r="7772" spans="3:3">
      <c r="C7772" s="33"/>
    </row>
    <row r="7773" spans="3:3">
      <c r="C7773" s="33"/>
    </row>
    <row r="7774" spans="3:3">
      <c r="C7774" s="33"/>
    </row>
    <row r="7775" spans="3:3">
      <c r="C7775" s="33"/>
    </row>
    <row r="7776" spans="3:3">
      <c r="C7776" s="33"/>
    </row>
    <row r="7777" spans="3:3">
      <c r="C7777" s="33"/>
    </row>
    <row r="7778" spans="3:3">
      <c r="C7778" s="33"/>
    </row>
    <row r="7779" spans="3:3">
      <c r="C7779" s="33"/>
    </row>
    <row r="7780" spans="3:3">
      <c r="C7780" s="33"/>
    </row>
    <row r="7781" spans="3:3">
      <c r="C7781" s="33"/>
    </row>
    <row r="7782" spans="3:3">
      <c r="C7782" s="33"/>
    </row>
    <row r="7783" spans="3:3">
      <c r="C7783" s="33"/>
    </row>
    <row r="7784" spans="3:3">
      <c r="C7784" s="33"/>
    </row>
    <row r="7785" spans="3:3">
      <c r="C7785" s="33"/>
    </row>
    <row r="7786" spans="3:3">
      <c r="C7786" s="33"/>
    </row>
    <row r="7787" spans="3:3">
      <c r="C7787" s="33"/>
    </row>
    <row r="7788" spans="3:3">
      <c r="C7788" s="33"/>
    </row>
    <row r="7789" spans="3:3">
      <c r="C7789" s="33"/>
    </row>
    <row r="7790" spans="3:3">
      <c r="C7790" s="33"/>
    </row>
    <row r="7791" spans="3:3">
      <c r="C7791" s="33"/>
    </row>
    <row r="7792" spans="3:3">
      <c r="C7792" s="33"/>
    </row>
    <row r="7793" spans="3:3">
      <c r="C7793" s="33"/>
    </row>
    <row r="7794" spans="3:3">
      <c r="C7794" s="33"/>
    </row>
    <row r="7795" spans="3:3">
      <c r="C7795" s="33"/>
    </row>
    <row r="7796" spans="3:3">
      <c r="C7796" s="33"/>
    </row>
    <row r="7797" spans="3:3">
      <c r="C7797" s="33"/>
    </row>
    <row r="7798" spans="3:3">
      <c r="C7798" s="33"/>
    </row>
    <row r="7799" spans="3:3">
      <c r="C7799" s="33"/>
    </row>
    <row r="7800" spans="3:3">
      <c r="C7800" s="33"/>
    </row>
    <row r="7801" spans="3:3">
      <c r="C7801" s="33"/>
    </row>
    <row r="7802" spans="3:3">
      <c r="C7802" s="33"/>
    </row>
    <row r="7803" spans="3:3">
      <c r="C7803" s="33"/>
    </row>
    <row r="7804" spans="3:3">
      <c r="C7804" s="33"/>
    </row>
    <row r="7805" spans="3:3">
      <c r="C7805" s="33"/>
    </row>
    <row r="7806" spans="3:3">
      <c r="C7806" s="33"/>
    </row>
    <row r="7807" spans="3:3">
      <c r="C7807" s="33"/>
    </row>
    <row r="7808" spans="3:3">
      <c r="C7808" s="33"/>
    </row>
    <row r="7809" spans="3:3">
      <c r="C7809" s="33"/>
    </row>
    <row r="7810" spans="3:3">
      <c r="C7810" s="33"/>
    </row>
    <row r="7811" spans="3:3">
      <c r="C7811" s="33"/>
    </row>
    <row r="7812" spans="3:3">
      <c r="C7812" s="33"/>
    </row>
    <row r="7813" spans="3:3">
      <c r="C7813" s="33"/>
    </row>
    <row r="7814" spans="3:3">
      <c r="C7814" s="33"/>
    </row>
    <row r="7815" spans="3:3">
      <c r="C7815" s="33"/>
    </row>
    <row r="7816" spans="3:3">
      <c r="C7816" s="33"/>
    </row>
    <row r="7817" spans="3:3">
      <c r="C7817" s="33"/>
    </row>
    <row r="7818" spans="3:3">
      <c r="C7818" s="33"/>
    </row>
    <row r="7819" spans="3:3">
      <c r="C7819" s="33"/>
    </row>
    <row r="7820" spans="3:3">
      <c r="C7820" s="33"/>
    </row>
    <row r="7821" spans="3:3">
      <c r="C7821" s="33"/>
    </row>
    <row r="7822" spans="3:3">
      <c r="C7822" s="33"/>
    </row>
    <row r="7823" spans="3:3">
      <c r="C7823" s="33"/>
    </row>
    <row r="7824" spans="3:3">
      <c r="C7824" s="33"/>
    </row>
    <row r="7825" spans="3:3">
      <c r="C7825" s="33"/>
    </row>
    <row r="7826" spans="3:3">
      <c r="C7826" s="33"/>
    </row>
    <row r="7827" spans="3:3">
      <c r="C7827" s="33"/>
    </row>
    <row r="7828" spans="3:3">
      <c r="C7828" s="33"/>
    </row>
    <row r="7829" spans="3:3">
      <c r="C7829" s="33"/>
    </row>
    <row r="7830" spans="3:3">
      <c r="C7830" s="33"/>
    </row>
    <row r="7831" spans="3:3">
      <c r="C7831" s="33"/>
    </row>
    <row r="7832" spans="3:3">
      <c r="C7832" s="33"/>
    </row>
    <row r="7833" spans="3:3">
      <c r="C7833" s="33"/>
    </row>
    <row r="7834" spans="3:3">
      <c r="C7834" s="33"/>
    </row>
    <row r="7835" spans="3:3">
      <c r="C7835" s="33"/>
    </row>
    <row r="7836" spans="3:3">
      <c r="C7836" s="33"/>
    </row>
    <row r="7837" spans="3:3">
      <c r="C7837" s="33"/>
    </row>
    <row r="7838" spans="3:3">
      <c r="C7838" s="33"/>
    </row>
    <row r="7839" spans="3:3">
      <c r="C7839" s="33"/>
    </row>
    <row r="7840" spans="3:3">
      <c r="C7840" s="33"/>
    </row>
    <row r="7841" spans="3:3">
      <c r="C7841" s="33"/>
    </row>
    <row r="7842" spans="3:3">
      <c r="C7842" s="33"/>
    </row>
    <row r="7843" spans="3:3">
      <c r="C7843" s="33"/>
    </row>
    <row r="7844" spans="3:3">
      <c r="C7844" s="33"/>
    </row>
    <row r="7845" spans="3:3">
      <c r="C7845" s="33"/>
    </row>
    <row r="7846" spans="3:3">
      <c r="C7846" s="33"/>
    </row>
    <row r="7847" spans="3:3">
      <c r="C7847" s="33"/>
    </row>
    <row r="7848" spans="3:3">
      <c r="C7848" s="33"/>
    </row>
    <row r="7849" spans="3:3">
      <c r="C7849" s="33"/>
    </row>
    <row r="7850" spans="3:3">
      <c r="C7850" s="33"/>
    </row>
    <row r="7851" spans="3:3">
      <c r="C7851" s="33"/>
    </row>
    <row r="7852" spans="3:3">
      <c r="C7852" s="33"/>
    </row>
    <row r="7853" spans="3:3">
      <c r="C7853" s="33"/>
    </row>
    <row r="7854" spans="3:3">
      <c r="C7854" s="33"/>
    </row>
    <row r="7855" spans="3:3">
      <c r="C7855" s="33"/>
    </row>
    <row r="7856" spans="3:3">
      <c r="C7856" s="33"/>
    </row>
    <row r="7857" spans="3:3">
      <c r="C7857" s="33"/>
    </row>
    <row r="7858" spans="3:3">
      <c r="C7858" s="33"/>
    </row>
    <row r="7859" spans="3:3">
      <c r="C7859" s="33"/>
    </row>
    <row r="7860" spans="3:3">
      <c r="C7860" s="33"/>
    </row>
    <row r="7861" spans="3:3">
      <c r="C7861" s="33"/>
    </row>
    <row r="7862" spans="3:3">
      <c r="C7862" s="33"/>
    </row>
    <row r="7863" spans="3:3">
      <c r="C7863" s="33"/>
    </row>
    <row r="7864" spans="3:3">
      <c r="C7864" s="33"/>
    </row>
    <row r="7865" spans="3:3">
      <c r="C7865" s="33"/>
    </row>
    <row r="7866" spans="3:3">
      <c r="C7866" s="33"/>
    </row>
    <row r="7867" spans="3:3">
      <c r="C7867" s="33"/>
    </row>
    <row r="7868" spans="3:3">
      <c r="C7868" s="33"/>
    </row>
    <row r="7869" spans="3:3">
      <c r="C7869" s="33"/>
    </row>
    <row r="7870" spans="3:3">
      <c r="C7870" s="33"/>
    </row>
    <row r="7871" spans="3:3">
      <c r="C7871" s="33"/>
    </row>
    <row r="7872" spans="3:3">
      <c r="C7872" s="33"/>
    </row>
    <row r="7873" spans="3:3">
      <c r="C7873" s="33"/>
    </row>
    <row r="7874" spans="3:3">
      <c r="C7874" s="33"/>
    </row>
    <row r="7875" spans="3:3">
      <c r="C7875" s="33"/>
    </row>
    <row r="7876" spans="3:3">
      <c r="C7876" s="33"/>
    </row>
    <row r="7877" spans="3:3">
      <c r="C7877" s="33"/>
    </row>
    <row r="7878" spans="3:3">
      <c r="C7878" s="33"/>
    </row>
    <row r="7879" spans="3:3">
      <c r="C7879" s="33"/>
    </row>
    <row r="7880" spans="3:3">
      <c r="C7880" s="33"/>
    </row>
    <row r="7881" spans="3:3">
      <c r="C7881" s="33"/>
    </row>
    <row r="7882" spans="3:3">
      <c r="C7882" s="33"/>
    </row>
    <row r="7883" spans="3:3">
      <c r="C7883" s="33"/>
    </row>
    <row r="7884" spans="3:3">
      <c r="C7884" s="33"/>
    </row>
    <row r="7885" spans="3:3">
      <c r="C7885" s="33"/>
    </row>
    <row r="7886" spans="3:3">
      <c r="C7886" s="33"/>
    </row>
    <row r="7887" spans="3:3">
      <c r="C7887" s="33"/>
    </row>
    <row r="7888" spans="3:3">
      <c r="C7888" s="33"/>
    </row>
    <row r="7889" spans="3:3">
      <c r="C7889" s="33"/>
    </row>
    <row r="7890" spans="3:3">
      <c r="C7890" s="33"/>
    </row>
    <row r="7891" spans="3:3">
      <c r="C7891" s="33"/>
    </row>
    <row r="7892" spans="3:3">
      <c r="C7892" s="33"/>
    </row>
    <row r="7893" spans="3:3">
      <c r="C7893" s="33"/>
    </row>
    <row r="7894" spans="3:3">
      <c r="C7894" s="33"/>
    </row>
    <row r="7895" spans="3:3">
      <c r="C7895" s="33"/>
    </row>
    <row r="7896" spans="3:3">
      <c r="C7896" s="33"/>
    </row>
    <row r="7897" spans="3:3">
      <c r="C7897" s="33"/>
    </row>
    <row r="7898" spans="3:3">
      <c r="C7898" s="33"/>
    </row>
    <row r="7899" spans="3:3">
      <c r="C7899" s="33"/>
    </row>
    <row r="7900" spans="3:3">
      <c r="C7900" s="33"/>
    </row>
    <row r="7901" spans="3:3">
      <c r="C7901" s="33"/>
    </row>
    <row r="7902" spans="3:3">
      <c r="C7902" s="33"/>
    </row>
    <row r="7903" spans="3:3">
      <c r="C7903" s="33"/>
    </row>
    <row r="7904" spans="3:3">
      <c r="C7904" s="33"/>
    </row>
    <row r="7905" spans="3:3">
      <c r="C7905" s="33"/>
    </row>
    <row r="7906" spans="3:3">
      <c r="C7906" s="33"/>
    </row>
    <row r="7907" spans="3:3">
      <c r="C7907" s="33"/>
    </row>
    <row r="7908" spans="3:3">
      <c r="C7908" s="33"/>
    </row>
    <row r="7909" spans="3:3">
      <c r="C7909" s="33"/>
    </row>
    <row r="7910" spans="3:3">
      <c r="C7910" s="33"/>
    </row>
    <row r="7911" spans="3:3">
      <c r="C7911" s="33"/>
    </row>
    <row r="7912" spans="3:3">
      <c r="C7912" s="33"/>
    </row>
    <row r="7913" spans="3:3">
      <c r="C7913" s="33"/>
    </row>
    <row r="7914" spans="3:3">
      <c r="C7914" s="33"/>
    </row>
    <row r="7915" spans="3:3">
      <c r="C7915" s="33"/>
    </row>
    <row r="7916" spans="3:3">
      <c r="C7916" s="33"/>
    </row>
    <row r="7917" spans="3:3">
      <c r="C7917" s="33"/>
    </row>
    <row r="7918" spans="3:3">
      <c r="C7918" s="33"/>
    </row>
    <row r="7919" spans="3:3">
      <c r="C7919" s="33"/>
    </row>
    <row r="7920" spans="3:3">
      <c r="C7920" s="33"/>
    </row>
    <row r="7921" spans="3:3">
      <c r="C7921" s="33"/>
    </row>
    <row r="7922" spans="3:3">
      <c r="C7922" s="33"/>
    </row>
    <row r="7923" spans="3:3">
      <c r="C7923" s="33"/>
    </row>
    <row r="7924" spans="3:3">
      <c r="C7924" s="33"/>
    </row>
    <row r="7925" spans="3:3">
      <c r="C7925" s="33"/>
    </row>
    <row r="7926" spans="3:3">
      <c r="C7926" s="33"/>
    </row>
    <row r="7927" spans="3:3">
      <c r="C7927" s="33"/>
    </row>
    <row r="7928" spans="3:3">
      <c r="C7928" s="33"/>
    </row>
    <row r="7929" spans="3:3">
      <c r="C7929" s="33"/>
    </row>
    <row r="7930" spans="3:3">
      <c r="C7930" s="33"/>
    </row>
    <row r="7931" spans="3:3">
      <c r="C7931" s="33"/>
    </row>
    <row r="7932" spans="3:3">
      <c r="C7932" s="33"/>
    </row>
    <row r="7933" spans="3:3">
      <c r="C7933" s="33"/>
    </row>
    <row r="7934" spans="3:3">
      <c r="C7934" s="33"/>
    </row>
    <row r="7935" spans="3:3">
      <c r="C7935" s="33"/>
    </row>
    <row r="7936" spans="3:3">
      <c r="C7936" s="33"/>
    </row>
    <row r="7937" spans="3:3">
      <c r="C7937" s="33"/>
    </row>
    <row r="7938" spans="3:3">
      <c r="C7938" s="33"/>
    </row>
    <row r="7939" spans="3:3">
      <c r="C7939" s="33"/>
    </row>
    <row r="7940" spans="3:3">
      <c r="C7940" s="33"/>
    </row>
    <row r="7941" spans="3:3">
      <c r="C7941" s="33"/>
    </row>
    <row r="7942" spans="3:3">
      <c r="C7942" s="33"/>
    </row>
    <row r="7943" spans="3:3">
      <c r="C7943" s="33"/>
    </row>
    <row r="7944" spans="3:3">
      <c r="C7944" s="33"/>
    </row>
    <row r="7945" spans="3:3">
      <c r="C7945" s="33"/>
    </row>
    <row r="7946" spans="3:3">
      <c r="C7946" s="33"/>
    </row>
    <row r="7947" spans="3:3">
      <c r="C7947" s="33"/>
    </row>
    <row r="7948" spans="3:3">
      <c r="C7948" s="33"/>
    </row>
    <row r="7949" spans="3:3">
      <c r="C7949" s="33"/>
    </row>
    <row r="7950" spans="3:3">
      <c r="C7950" s="33"/>
    </row>
    <row r="7951" spans="3:3">
      <c r="C7951" s="33"/>
    </row>
    <row r="7952" spans="3:3">
      <c r="C7952" s="33"/>
    </row>
    <row r="7953" spans="3:3">
      <c r="C7953" s="33"/>
    </row>
    <row r="7954" spans="3:3">
      <c r="C7954" s="33"/>
    </row>
    <row r="7955" spans="3:3">
      <c r="C7955" s="33"/>
    </row>
    <row r="7956" spans="3:3">
      <c r="C7956" s="33"/>
    </row>
    <row r="7957" spans="3:3">
      <c r="C7957" s="33"/>
    </row>
    <row r="7958" spans="3:3">
      <c r="C7958" s="33"/>
    </row>
    <row r="7959" spans="3:3">
      <c r="C7959" s="33"/>
    </row>
    <row r="7960" spans="3:3">
      <c r="C7960" s="33"/>
    </row>
    <row r="7961" spans="3:3">
      <c r="C7961" s="33"/>
    </row>
    <row r="7962" spans="3:3">
      <c r="C7962" s="33"/>
    </row>
    <row r="7963" spans="3:3">
      <c r="C7963" s="33"/>
    </row>
    <row r="7964" spans="3:3">
      <c r="C7964" s="33"/>
    </row>
    <row r="7965" spans="3:3">
      <c r="C7965" s="33"/>
    </row>
    <row r="7966" spans="3:3">
      <c r="C7966" s="33"/>
    </row>
    <row r="7967" spans="3:3">
      <c r="C7967" s="33"/>
    </row>
    <row r="7968" spans="3:3">
      <c r="C7968" s="33"/>
    </row>
    <row r="7969" spans="3:3">
      <c r="C7969" s="33"/>
    </row>
    <row r="7970" spans="3:3">
      <c r="C7970" s="33"/>
    </row>
    <row r="7971" spans="3:3">
      <c r="C7971" s="33"/>
    </row>
    <row r="7972" spans="3:3">
      <c r="C7972" s="33"/>
    </row>
    <row r="7973" spans="3:3">
      <c r="C7973" s="33"/>
    </row>
    <row r="7974" spans="3:3">
      <c r="C7974" s="33"/>
    </row>
    <row r="7975" spans="3:3">
      <c r="C7975" s="33"/>
    </row>
    <row r="7976" spans="3:3">
      <c r="C7976" s="33"/>
    </row>
    <row r="7977" spans="3:3">
      <c r="C7977" s="33"/>
    </row>
    <row r="7978" spans="3:3">
      <c r="C7978" s="33"/>
    </row>
    <row r="7979" spans="3:3">
      <c r="C7979" s="33"/>
    </row>
    <row r="7980" spans="3:3">
      <c r="C7980" s="33"/>
    </row>
    <row r="7981" spans="3:3">
      <c r="C7981" s="33"/>
    </row>
    <row r="7982" spans="3:3">
      <c r="C7982" s="33"/>
    </row>
    <row r="7983" spans="3:3">
      <c r="C7983" s="33"/>
    </row>
    <row r="7984" spans="3:3">
      <c r="C7984" s="33"/>
    </row>
    <row r="7985" spans="3:3">
      <c r="C7985" s="33"/>
    </row>
    <row r="7986" spans="3:3">
      <c r="C7986" s="33"/>
    </row>
    <row r="7987" spans="3:3">
      <c r="C7987" s="33"/>
    </row>
    <row r="7988" spans="3:3">
      <c r="C7988" s="33"/>
    </row>
    <row r="7989" spans="3:3">
      <c r="C7989" s="33"/>
    </row>
    <row r="7990" spans="3:3">
      <c r="C7990" s="33"/>
    </row>
    <row r="7991" spans="3:3">
      <c r="C7991" s="33"/>
    </row>
    <row r="7992" spans="3:3">
      <c r="C7992" s="33"/>
    </row>
    <row r="7993" spans="3:3">
      <c r="C7993" s="33"/>
    </row>
    <row r="7994" spans="3:3">
      <c r="C7994" s="33"/>
    </row>
    <row r="7995" spans="3:3">
      <c r="C7995" s="33"/>
    </row>
    <row r="7996" spans="3:3">
      <c r="C7996" s="33"/>
    </row>
    <row r="7997" spans="3:3">
      <c r="C7997" s="33"/>
    </row>
    <row r="7998" spans="3:3">
      <c r="C7998" s="33"/>
    </row>
    <row r="7999" spans="3:3">
      <c r="C7999" s="33"/>
    </row>
    <row r="8000" spans="3:3">
      <c r="C8000" s="33"/>
    </row>
    <row r="8001" spans="3:3">
      <c r="C8001" s="33"/>
    </row>
    <row r="8002" spans="3:3">
      <c r="C8002" s="33"/>
    </row>
    <row r="8003" spans="3:3">
      <c r="C8003" s="33"/>
    </row>
    <row r="8004" spans="3:3">
      <c r="C8004" s="33"/>
    </row>
    <row r="8005" spans="3:3">
      <c r="C8005" s="33"/>
    </row>
    <row r="8006" spans="3:3">
      <c r="C8006" s="33"/>
    </row>
    <row r="8007" spans="3:3">
      <c r="C8007" s="33"/>
    </row>
    <row r="8008" spans="3:3">
      <c r="C8008" s="33"/>
    </row>
    <row r="8009" spans="3:3">
      <c r="C8009" s="33"/>
    </row>
    <row r="8010" spans="3:3">
      <c r="C8010" s="33"/>
    </row>
    <row r="8011" spans="3:3">
      <c r="C8011" s="33"/>
    </row>
    <row r="8012" spans="3:3">
      <c r="C8012" s="33"/>
    </row>
    <row r="8013" spans="3:3">
      <c r="C8013" s="33"/>
    </row>
    <row r="8014" spans="3:3">
      <c r="C8014" s="33"/>
    </row>
    <row r="8015" spans="3:3">
      <c r="C8015" s="33"/>
    </row>
    <row r="8016" spans="3:3">
      <c r="C8016" s="33"/>
    </row>
    <row r="8017" spans="3:3">
      <c r="C8017" s="33"/>
    </row>
    <row r="8018" spans="3:3">
      <c r="C8018" s="33"/>
    </row>
    <row r="8019" spans="3:3">
      <c r="C8019" s="33"/>
    </row>
    <row r="8020" spans="3:3">
      <c r="C8020" s="33"/>
    </row>
    <row r="8021" spans="3:3">
      <c r="C8021" s="33"/>
    </row>
    <row r="8022" spans="3:3">
      <c r="C8022" s="33"/>
    </row>
    <row r="8023" spans="3:3">
      <c r="C8023" s="33"/>
    </row>
    <row r="8024" spans="3:3">
      <c r="C8024" s="33"/>
    </row>
    <row r="8025" spans="3:3">
      <c r="C8025" s="33"/>
    </row>
    <row r="8026" spans="3:3">
      <c r="C8026" s="33"/>
    </row>
    <row r="8027" spans="3:3">
      <c r="C8027" s="33"/>
    </row>
    <row r="8028" spans="3:3">
      <c r="C8028" s="33"/>
    </row>
    <row r="8029" spans="3:3">
      <c r="C8029" s="33"/>
    </row>
    <row r="8030" spans="3:3">
      <c r="C8030" s="33"/>
    </row>
    <row r="8031" spans="3:3">
      <c r="C8031" s="33"/>
    </row>
    <row r="8032" spans="3:3">
      <c r="C8032" s="33"/>
    </row>
    <row r="8033" spans="3:3">
      <c r="C8033" s="33"/>
    </row>
    <row r="8034" spans="3:3">
      <c r="C8034" s="33"/>
    </row>
    <row r="8035" spans="3:3">
      <c r="C8035" s="33"/>
    </row>
    <row r="8036" spans="3:3">
      <c r="C8036" s="33"/>
    </row>
    <row r="8037" spans="3:3">
      <c r="C8037" s="33"/>
    </row>
    <row r="8038" spans="3:3">
      <c r="C8038" s="33"/>
    </row>
    <row r="8039" spans="3:3">
      <c r="C8039" s="33"/>
    </row>
    <row r="8040" spans="3:3">
      <c r="C8040" s="33"/>
    </row>
    <row r="8041" spans="3:3">
      <c r="C8041" s="33"/>
    </row>
    <row r="8042" spans="3:3">
      <c r="C8042" s="33"/>
    </row>
    <row r="8043" spans="3:3">
      <c r="C8043" s="33"/>
    </row>
    <row r="8044" spans="3:3">
      <c r="C8044" s="33"/>
    </row>
    <row r="8045" spans="3:3">
      <c r="C8045" s="33"/>
    </row>
    <row r="8046" spans="3:3">
      <c r="C8046" s="33"/>
    </row>
    <row r="8047" spans="3:3">
      <c r="C8047" s="33"/>
    </row>
    <row r="8048" spans="3:3">
      <c r="C8048" s="33"/>
    </row>
    <row r="8049" spans="3:3">
      <c r="C8049" s="33"/>
    </row>
    <row r="8050" spans="3:3">
      <c r="C8050" s="33"/>
    </row>
    <row r="8051" spans="3:3">
      <c r="C8051" s="33"/>
    </row>
    <row r="8052" spans="3:3">
      <c r="C8052" s="33"/>
    </row>
    <row r="8053" spans="3:3">
      <c r="C8053" s="33"/>
    </row>
    <row r="8054" spans="3:3">
      <c r="C8054" s="33"/>
    </row>
    <row r="8055" spans="3:3">
      <c r="C8055" s="33"/>
    </row>
    <row r="8056" spans="3:3">
      <c r="C8056" s="33"/>
    </row>
    <row r="8057" spans="3:3">
      <c r="C8057" s="33"/>
    </row>
    <row r="8058" spans="3:3">
      <c r="C8058" s="33"/>
    </row>
    <row r="8059" spans="3:3">
      <c r="C8059" s="33"/>
    </row>
    <row r="8060" spans="3:3">
      <c r="C8060" s="33"/>
    </row>
    <row r="8061" spans="3:3">
      <c r="C8061" s="33"/>
    </row>
    <row r="8062" spans="3:3">
      <c r="C8062" s="33"/>
    </row>
    <row r="8063" spans="3:3">
      <c r="C8063" s="33"/>
    </row>
    <row r="8064" spans="3:3">
      <c r="C8064" s="33"/>
    </row>
    <row r="8065" spans="3:3">
      <c r="C8065" s="33"/>
    </row>
    <row r="8066" spans="3:3">
      <c r="C8066" s="33"/>
    </row>
    <row r="8067" spans="3:3">
      <c r="C8067" s="33"/>
    </row>
    <row r="8068" spans="3:3">
      <c r="C8068" s="33"/>
    </row>
    <row r="8069" spans="3:3">
      <c r="C8069" s="33"/>
    </row>
    <row r="8070" spans="3:3">
      <c r="C8070" s="33"/>
    </row>
    <row r="8071" spans="3:3">
      <c r="C8071" s="33"/>
    </row>
    <row r="8072" spans="3:3">
      <c r="C8072" s="33"/>
    </row>
    <row r="8073" spans="3:3">
      <c r="C8073" s="33"/>
    </row>
    <row r="8074" spans="3:3">
      <c r="C8074" s="33"/>
    </row>
    <row r="8075" spans="3:3">
      <c r="C8075" s="33"/>
    </row>
    <row r="8076" spans="3:3">
      <c r="C8076" s="33"/>
    </row>
    <row r="8077" spans="3:3">
      <c r="C8077" s="33"/>
    </row>
    <row r="8078" spans="3:3">
      <c r="C8078" s="33"/>
    </row>
    <row r="8079" spans="3:3">
      <c r="C8079" s="33"/>
    </row>
    <row r="8080" spans="3:3">
      <c r="C8080" s="33"/>
    </row>
    <row r="8081" spans="3:3">
      <c r="C8081" s="33"/>
    </row>
    <row r="8082" spans="3:3">
      <c r="C8082" s="33"/>
    </row>
    <row r="8083" spans="3:3">
      <c r="C8083" s="33"/>
    </row>
    <row r="8084" spans="3:3">
      <c r="C8084" s="33"/>
    </row>
    <row r="8085" spans="3:3">
      <c r="C8085" s="33"/>
    </row>
    <row r="8086" spans="3:3">
      <c r="C8086" s="33"/>
    </row>
    <row r="8087" spans="3:3">
      <c r="C8087" s="33"/>
    </row>
    <row r="8088" spans="3:3">
      <c r="C8088" s="33"/>
    </row>
    <row r="8089" spans="3:3">
      <c r="C8089" s="33"/>
    </row>
    <row r="8090" spans="3:3">
      <c r="C8090" s="33"/>
    </row>
    <row r="8091" spans="3:3">
      <c r="C8091" s="33"/>
    </row>
    <row r="8092" spans="3:3">
      <c r="C8092" s="33"/>
    </row>
    <row r="8093" spans="3:3">
      <c r="C8093" s="33"/>
    </row>
    <row r="8094" spans="3:3">
      <c r="C8094" s="33"/>
    </row>
    <row r="8095" spans="3:3">
      <c r="C8095" s="33"/>
    </row>
    <row r="8096" spans="3:3">
      <c r="C8096" s="33"/>
    </row>
    <row r="8097" spans="3:3">
      <c r="C8097" s="33"/>
    </row>
    <row r="8098" spans="3:3">
      <c r="C8098" s="33"/>
    </row>
    <row r="8099" spans="3:3">
      <c r="C8099" s="33"/>
    </row>
    <row r="8100" spans="3:3">
      <c r="C8100" s="33"/>
    </row>
    <row r="8101" spans="3:3">
      <c r="C8101" s="33"/>
    </row>
    <row r="8102" spans="3:3">
      <c r="C8102" s="33"/>
    </row>
    <row r="8103" spans="3:3">
      <c r="C8103" s="33"/>
    </row>
    <row r="8104" spans="3:3">
      <c r="C8104" s="33"/>
    </row>
    <row r="8105" spans="3:3">
      <c r="C8105" s="33"/>
    </row>
    <row r="8106" spans="3:3">
      <c r="C8106" s="33"/>
    </row>
    <row r="8107" spans="3:3">
      <c r="C8107" s="33"/>
    </row>
    <row r="8108" spans="3:3">
      <c r="C8108" s="33"/>
    </row>
    <row r="8109" spans="3:3">
      <c r="C8109" s="33"/>
    </row>
    <row r="8110" spans="3:3">
      <c r="C8110" s="33"/>
    </row>
    <row r="8111" spans="3:3">
      <c r="C8111" s="33"/>
    </row>
    <row r="8112" spans="3:3">
      <c r="C8112" s="33"/>
    </row>
    <row r="8113" spans="3:3">
      <c r="C8113" s="33"/>
    </row>
    <row r="8114" spans="3:3">
      <c r="C8114" s="33"/>
    </row>
    <row r="8115" spans="3:3">
      <c r="C8115" s="33"/>
    </row>
    <row r="8116" spans="3:3">
      <c r="C8116" s="33"/>
    </row>
    <row r="8117" spans="3:3">
      <c r="C8117" s="33"/>
    </row>
    <row r="8118" spans="3:3">
      <c r="C8118" s="33"/>
    </row>
    <row r="8119" spans="3:3">
      <c r="C8119" s="33"/>
    </row>
    <row r="8120" spans="3:3">
      <c r="C8120" s="33"/>
    </row>
    <row r="8121" spans="3:3">
      <c r="C8121" s="33"/>
    </row>
    <row r="8122" spans="3:3">
      <c r="C8122" s="33"/>
    </row>
    <row r="8123" spans="3:3">
      <c r="C8123" s="33"/>
    </row>
    <row r="8124" spans="3:3">
      <c r="C8124" s="33"/>
    </row>
    <row r="8125" spans="3:3">
      <c r="C8125" s="33"/>
    </row>
    <row r="8126" spans="3:3">
      <c r="C8126" s="33"/>
    </row>
    <row r="8127" spans="3:3">
      <c r="C8127" s="33"/>
    </row>
    <row r="8128" spans="3:3">
      <c r="C8128" s="33"/>
    </row>
    <row r="8129" spans="3:3">
      <c r="C8129" s="33"/>
    </row>
    <row r="8130" spans="3:3">
      <c r="C8130" s="33"/>
    </row>
    <row r="8131" spans="3:3">
      <c r="C8131" s="33"/>
    </row>
    <row r="8132" spans="3:3">
      <c r="C8132" s="33"/>
    </row>
    <row r="8133" spans="3:3">
      <c r="C8133" s="33"/>
    </row>
    <row r="8134" spans="3:3">
      <c r="C8134" s="33"/>
    </row>
    <row r="8135" spans="3:3">
      <c r="C8135" s="33"/>
    </row>
    <row r="8136" spans="3:3">
      <c r="C8136" s="33"/>
    </row>
    <row r="8137" spans="3:3">
      <c r="C8137" s="33"/>
    </row>
    <row r="8138" spans="3:3">
      <c r="C8138" s="33"/>
    </row>
    <row r="8139" spans="3:3">
      <c r="C8139" s="33"/>
    </row>
    <row r="8140" spans="3:3">
      <c r="C8140" s="33"/>
    </row>
    <row r="8141" spans="3:3">
      <c r="C8141" s="33"/>
    </row>
    <row r="8142" spans="3:3">
      <c r="C8142" s="33"/>
    </row>
    <row r="8143" spans="3:3">
      <c r="C8143" s="33"/>
    </row>
    <row r="8144" spans="3:3">
      <c r="C8144" s="33"/>
    </row>
    <row r="8145" spans="3:3">
      <c r="C8145" s="33"/>
    </row>
    <row r="8146" spans="3:3">
      <c r="C8146" s="33"/>
    </row>
    <row r="8147" spans="3:3">
      <c r="C8147" s="33"/>
    </row>
    <row r="8148" spans="3:3">
      <c r="C8148" s="33"/>
    </row>
    <row r="8149" spans="3:3">
      <c r="C8149" s="33"/>
    </row>
    <row r="8150" spans="3:3">
      <c r="C8150" s="33"/>
    </row>
    <row r="8151" spans="3:3">
      <c r="C8151" s="33"/>
    </row>
    <row r="8152" spans="3:3">
      <c r="C8152" s="33"/>
    </row>
    <row r="8153" spans="3:3">
      <c r="C8153" s="33"/>
    </row>
    <row r="8154" spans="3:3">
      <c r="C8154" s="33"/>
    </row>
    <row r="8155" spans="3:3">
      <c r="C8155" s="33"/>
    </row>
    <row r="8156" spans="3:3">
      <c r="C8156" s="33"/>
    </row>
    <row r="8157" spans="3:3">
      <c r="C8157" s="33"/>
    </row>
    <row r="8158" spans="3:3">
      <c r="C8158" s="33"/>
    </row>
    <row r="8159" spans="3:3">
      <c r="C8159" s="33"/>
    </row>
    <row r="8160" spans="3:3">
      <c r="C8160" s="33"/>
    </row>
    <row r="8161" spans="3:3">
      <c r="C8161" s="33"/>
    </row>
    <row r="8162" spans="3:3">
      <c r="C8162" s="33"/>
    </row>
    <row r="8163" spans="3:3">
      <c r="C8163" s="33"/>
    </row>
    <row r="8164" spans="3:3">
      <c r="C8164" s="33"/>
    </row>
    <row r="8165" spans="3:3">
      <c r="C8165" s="33"/>
    </row>
    <row r="8166" spans="3:3">
      <c r="C8166" s="33"/>
    </row>
    <row r="8167" spans="3:3">
      <c r="C8167" s="33"/>
    </row>
    <row r="8168" spans="3:3">
      <c r="C8168" s="33"/>
    </row>
    <row r="8169" spans="3:3">
      <c r="C8169" s="33"/>
    </row>
    <row r="8170" spans="3:3">
      <c r="C8170" s="33"/>
    </row>
    <row r="8171" spans="3:3">
      <c r="C8171" s="33"/>
    </row>
    <row r="8172" spans="3:3">
      <c r="C8172" s="33"/>
    </row>
    <row r="8173" spans="3:3">
      <c r="C8173" s="33"/>
    </row>
    <row r="8174" spans="3:3">
      <c r="C8174" s="33"/>
    </row>
    <row r="8175" spans="3:3">
      <c r="C8175" s="33"/>
    </row>
    <row r="8176" spans="3:3">
      <c r="C8176" s="33"/>
    </row>
    <row r="8177" spans="3:3">
      <c r="C8177" s="33"/>
    </row>
    <row r="8178" spans="3:3">
      <c r="C8178" s="33"/>
    </row>
    <row r="8179" spans="3:3">
      <c r="C8179" s="33"/>
    </row>
    <row r="8180" spans="3:3">
      <c r="C8180" s="33"/>
    </row>
    <row r="8181" spans="3:3">
      <c r="C8181" s="33"/>
    </row>
    <row r="8182" spans="3:3">
      <c r="C8182" s="33"/>
    </row>
    <row r="8183" spans="3:3">
      <c r="C8183" s="33"/>
    </row>
    <row r="8184" spans="3:3">
      <c r="C8184" s="33"/>
    </row>
    <row r="8185" spans="3:3">
      <c r="C8185" s="33"/>
    </row>
    <row r="8186" spans="3:3">
      <c r="C8186" s="33"/>
    </row>
    <row r="8187" spans="3:3">
      <c r="C8187" s="33"/>
    </row>
    <row r="8188" spans="3:3">
      <c r="C8188" s="33"/>
    </row>
    <row r="8189" spans="3:3">
      <c r="C8189" s="33"/>
    </row>
    <row r="8190" spans="3:3">
      <c r="C8190" s="33"/>
    </row>
    <row r="8191" spans="3:3">
      <c r="C8191" s="33"/>
    </row>
    <row r="8192" spans="3:3">
      <c r="C8192" s="33"/>
    </row>
    <row r="8193" spans="3:3">
      <c r="C8193" s="33"/>
    </row>
    <row r="8194" spans="3:3">
      <c r="C8194" s="33"/>
    </row>
    <row r="8195" spans="3:3">
      <c r="C8195" s="33"/>
    </row>
    <row r="8196" spans="3:3">
      <c r="C8196" s="33"/>
    </row>
    <row r="8197" spans="3:3">
      <c r="C8197" s="33"/>
    </row>
    <row r="8198" spans="3:3">
      <c r="C8198" s="33"/>
    </row>
    <row r="8199" spans="3:3">
      <c r="C8199" s="33"/>
    </row>
    <row r="8200" spans="3:3">
      <c r="C8200" s="33"/>
    </row>
    <row r="8201" spans="3:3">
      <c r="C8201" s="33"/>
    </row>
    <row r="8202" spans="3:3">
      <c r="C8202" s="33"/>
    </row>
    <row r="8203" spans="3:3">
      <c r="C8203" s="33"/>
    </row>
    <row r="8204" spans="3:3">
      <c r="C8204" s="33"/>
    </row>
    <row r="8205" spans="3:3">
      <c r="C8205" s="33"/>
    </row>
    <row r="8206" spans="3:3">
      <c r="C8206" s="33"/>
    </row>
    <row r="8207" spans="3:3">
      <c r="C8207" s="33"/>
    </row>
    <row r="8208" spans="3:3">
      <c r="C8208" s="33"/>
    </row>
    <row r="8209" spans="3:3">
      <c r="C8209" s="33"/>
    </row>
    <row r="8210" spans="3:3">
      <c r="C8210" s="33"/>
    </row>
    <row r="8211" spans="3:3">
      <c r="C8211" s="33"/>
    </row>
    <row r="8212" spans="3:3">
      <c r="C8212" s="33"/>
    </row>
    <row r="8213" spans="3:3">
      <c r="C8213" s="33"/>
    </row>
    <row r="8214" spans="3:3">
      <c r="C8214" s="33"/>
    </row>
    <row r="8215" spans="3:3">
      <c r="C8215" s="33"/>
    </row>
    <row r="8216" spans="3:3">
      <c r="C8216" s="33"/>
    </row>
    <row r="8217" spans="3:3">
      <c r="C8217" s="33"/>
    </row>
    <row r="8218" spans="3:3">
      <c r="C8218" s="33"/>
    </row>
    <row r="8219" spans="3:3">
      <c r="C8219" s="33"/>
    </row>
    <row r="8220" spans="3:3">
      <c r="C8220" s="33"/>
    </row>
    <row r="8221" spans="3:3">
      <c r="C8221" s="33"/>
    </row>
    <row r="8222" spans="3:3">
      <c r="C8222" s="33"/>
    </row>
    <row r="8223" spans="3:3">
      <c r="C8223" s="33"/>
    </row>
    <row r="8224" spans="3:3">
      <c r="C8224" s="33"/>
    </row>
    <row r="8225" spans="3:3">
      <c r="C8225" s="33"/>
    </row>
    <row r="8226" spans="3:3">
      <c r="C8226" s="33"/>
    </row>
    <row r="8227" spans="3:3">
      <c r="C8227" s="33"/>
    </row>
    <row r="8228" spans="3:3">
      <c r="C8228" s="33"/>
    </row>
    <row r="8229" spans="3:3">
      <c r="C8229" s="33"/>
    </row>
    <row r="8230" spans="3:3">
      <c r="C8230" s="33"/>
    </row>
    <row r="8231" spans="3:3">
      <c r="C8231" s="33"/>
    </row>
    <row r="8232" spans="3:3">
      <c r="C8232" s="33"/>
    </row>
    <row r="8233" spans="3:3">
      <c r="C8233" s="33"/>
    </row>
    <row r="8234" spans="3:3">
      <c r="C8234" s="33"/>
    </row>
    <row r="8235" spans="3:3">
      <c r="C8235" s="33"/>
    </row>
    <row r="8236" spans="3:3">
      <c r="C8236" s="33"/>
    </row>
    <row r="8237" spans="3:3">
      <c r="C8237" s="33"/>
    </row>
    <row r="8238" spans="3:3">
      <c r="C8238" s="33"/>
    </row>
    <row r="8239" spans="3:3">
      <c r="C8239" s="33"/>
    </row>
    <row r="8240" spans="3:3">
      <c r="C8240" s="33"/>
    </row>
    <row r="8241" spans="3:3">
      <c r="C8241" s="33"/>
    </row>
    <row r="8242" spans="3:3">
      <c r="C8242" s="33"/>
    </row>
    <row r="8243" spans="3:3">
      <c r="C8243" s="33"/>
    </row>
    <row r="8244" spans="3:3">
      <c r="C8244" s="33"/>
    </row>
    <row r="8245" spans="3:3">
      <c r="C8245" s="33"/>
    </row>
    <row r="8246" spans="3:3">
      <c r="C8246" s="33"/>
    </row>
    <row r="8247" spans="3:3">
      <c r="C8247" s="33"/>
    </row>
    <row r="8248" spans="3:3">
      <c r="C8248" s="33"/>
    </row>
    <row r="8249" spans="3:3">
      <c r="C8249" s="33"/>
    </row>
    <row r="8250" spans="3:3">
      <c r="C8250" s="33"/>
    </row>
    <row r="8251" spans="3:3">
      <c r="C8251" s="33"/>
    </row>
    <row r="8252" spans="3:3">
      <c r="C8252" s="33"/>
    </row>
    <row r="8253" spans="3:3">
      <c r="C8253" s="33"/>
    </row>
    <row r="8254" spans="3:3">
      <c r="C8254" s="33"/>
    </row>
    <row r="8255" spans="3:3">
      <c r="C8255" s="33"/>
    </row>
    <row r="8256" spans="3:3">
      <c r="C8256" s="33"/>
    </row>
    <row r="8257" spans="3:3">
      <c r="C8257" s="33"/>
    </row>
    <row r="8258" spans="3:3">
      <c r="C8258" s="33"/>
    </row>
    <row r="8259" spans="3:3">
      <c r="C8259" s="33"/>
    </row>
    <row r="8260" spans="3:3">
      <c r="C8260" s="33"/>
    </row>
    <row r="8261" spans="3:3">
      <c r="C8261" s="33"/>
    </row>
    <row r="8262" spans="3:3">
      <c r="C8262" s="33"/>
    </row>
    <row r="8263" spans="3:3">
      <c r="C8263" s="33"/>
    </row>
    <row r="8264" spans="3:3">
      <c r="C8264" s="33"/>
    </row>
    <row r="8265" spans="3:3">
      <c r="C8265" s="33"/>
    </row>
    <row r="8266" spans="3:3">
      <c r="C8266" s="33"/>
    </row>
    <row r="8267" spans="3:3">
      <c r="C8267" s="33"/>
    </row>
    <row r="8268" spans="3:3">
      <c r="C8268" s="33"/>
    </row>
    <row r="8269" spans="3:3">
      <c r="C8269" s="33"/>
    </row>
    <row r="8270" spans="3:3">
      <c r="C8270" s="33"/>
    </row>
    <row r="8271" spans="3:3">
      <c r="C8271" s="33"/>
    </row>
    <row r="8272" spans="3:3">
      <c r="C8272" s="33"/>
    </row>
    <row r="8273" spans="3:3">
      <c r="C8273" s="33"/>
    </row>
    <row r="8274" spans="3:3">
      <c r="C8274" s="33"/>
    </row>
    <row r="8275" spans="3:3">
      <c r="C8275" s="33"/>
    </row>
    <row r="8276" spans="3:3">
      <c r="C8276" s="33"/>
    </row>
    <row r="8277" spans="3:3">
      <c r="C8277" s="33"/>
    </row>
    <row r="8278" spans="3:3">
      <c r="C8278" s="33"/>
    </row>
    <row r="8279" spans="3:3">
      <c r="C8279" s="33"/>
    </row>
    <row r="8280" spans="3:3">
      <c r="C8280" s="33"/>
    </row>
    <row r="8281" spans="3:3">
      <c r="C8281" s="33"/>
    </row>
    <row r="8282" spans="3:3">
      <c r="C8282" s="33"/>
    </row>
    <row r="8283" spans="3:3">
      <c r="C8283" s="33"/>
    </row>
    <row r="8284" spans="3:3">
      <c r="C8284" s="33"/>
    </row>
    <row r="8285" spans="3:3">
      <c r="C8285" s="33"/>
    </row>
    <row r="8286" spans="3:3">
      <c r="C8286" s="33"/>
    </row>
    <row r="8287" spans="3:3">
      <c r="C8287" s="33"/>
    </row>
    <row r="8288" spans="3:3">
      <c r="C8288" s="33"/>
    </row>
    <row r="8289" spans="3:3">
      <c r="C8289" s="33"/>
    </row>
    <row r="8290" spans="3:3">
      <c r="C8290" s="33"/>
    </row>
    <row r="8291" spans="3:3">
      <c r="C8291" s="33"/>
    </row>
    <row r="8292" spans="3:3">
      <c r="C8292" s="33"/>
    </row>
    <row r="8293" spans="3:3">
      <c r="C8293" s="33"/>
    </row>
    <row r="8294" spans="3:3">
      <c r="C8294" s="33"/>
    </row>
    <row r="8295" spans="3:3">
      <c r="C8295" s="33"/>
    </row>
    <row r="8296" spans="3:3">
      <c r="C8296" s="33"/>
    </row>
    <row r="8297" spans="3:3">
      <c r="C8297" s="33"/>
    </row>
    <row r="8298" spans="3:3">
      <c r="C8298" s="33"/>
    </row>
    <row r="8299" spans="3:3">
      <c r="C8299" s="33"/>
    </row>
    <row r="8300" spans="3:3">
      <c r="C8300" s="33"/>
    </row>
    <row r="8301" spans="3:3">
      <c r="C8301" s="33"/>
    </row>
    <row r="8302" spans="3:3">
      <c r="C8302" s="33"/>
    </row>
    <row r="8303" spans="3:3">
      <c r="C8303" s="33"/>
    </row>
    <row r="8304" spans="3:3">
      <c r="C8304" s="33"/>
    </row>
    <row r="8305" spans="3:3">
      <c r="C8305" s="33"/>
    </row>
    <row r="8306" spans="3:3">
      <c r="C8306" s="33"/>
    </row>
    <row r="8307" spans="3:3">
      <c r="C8307" s="33"/>
    </row>
    <row r="8308" spans="3:3">
      <c r="C8308" s="33"/>
    </row>
    <row r="8309" spans="3:3">
      <c r="C8309" s="33"/>
    </row>
    <row r="8310" spans="3:3">
      <c r="C8310" s="33"/>
    </row>
    <row r="8311" spans="3:3">
      <c r="C8311" s="33"/>
    </row>
    <row r="8312" spans="3:3">
      <c r="C8312" s="33"/>
    </row>
    <row r="8313" spans="3:3">
      <c r="C8313" s="33"/>
    </row>
    <row r="8314" spans="3:3">
      <c r="C8314" s="33"/>
    </row>
    <row r="8315" spans="3:3">
      <c r="C8315" s="33"/>
    </row>
    <row r="8316" spans="3:3">
      <c r="C8316" s="33"/>
    </row>
    <row r="8317" spans="3:3">
      <c r="C8317" s="33"/>
    </row>
    <row r="8318" spans="3:3">
      <c r="C8318" s="33"/>
    </row>
    <row r="8319" spans="3:3">
      <c r="C8319" s="33"/>
    </row>
    <row r="8320" spans="3:3">
      <c r="C8320" s="33"/>
    </row>
    <row r="8321" spans="3:3">
      <c r="C8321" s="33"/>
    </row>
    <row r="8322" spans="3:3">
      <c r="C8322" s="33"/>
    </row>
    <row r="8323" spans="3:3">
      <c r="C8323" s="33"/>
    </row>
    <row r="8324" spans="3:3">
      <c r="C8324" s="33"/>
    </row>
    <row r="8325" spans="3:3">
      <c r="C8325" s="33"/>
    </row>
    <row r="8326" spans="3:3">
      <c r="C8326" s="33"/>
    </row>
    <row r="8327" spans="3:3">
      <c r="C8327" s="33"/>
    </row>
    <row r="8328" spans="3:3">
      <c r="C8328" s="33"/>
    </row>
    <row r="8329" spans="3:3">
      <c r="C8329" s="33"/>
    </row>
    <row r="8330" spans="3:3">
      <c r="C8330" s="33"/>
    </row>
    <row r="8331" spans="3:3">
      <c r="C8331" s="33"/>
    </row>
    <row r="8332" spans="3:3">
      <c r="C8332" s="33"/>
    </row>
    <row r="8333" spans="3:3">
      <c r="C8333" s="33"/>
    </row>
    <row r="8334" spans="3:3">
      <c r="C8334" s="33"/>
    </row>
    <row r="8335" spans="3:3">
      <c r="C8335" s="33"/>
    </row>
    <row r="8336" spans="3:3">
      <c r="C8336" s="33"/>
    </row>
    <row r="8337" spans="3:3">
      <c r="C8337" s="33"/>
    </row>
    <row r="8338" spans="3:3">
      <c r="C8338" s="33"/>
    </row>
    <row r="8339" spans="3:3">
      <c r="C8339" s="33"/>
    </row>
    <row r="8340" spans="3:3">
      <c r="C8340" s="33"/>
    </row>
    <row r="8341" spans="3:3">
      <c r="C8341" s="33"/>
    </row>
    <row r="8342" spans="3:3">
      <c r="C8342" s="33"/>
    </row>
    <row r="8343" spans="3:3">
      <c r="C8343" s="33"/>
    </row>
    <row r="8344" spans="3:3">
      <c r="C8344" s="33"/>
    </row>
    <row r="8345" spans="3:3">
      <c r="C8345" s="33"/>
    </row>
    <row r="8346" spans="3:3">
      <c r="C8346" s="33"/>
    </row>
    <row r="8347" spans="3:3">
      <c r="C8347" s="33"/>
    </row>
    <row r="8348" spans="3:3">
      <c r="C8348" s="33"/>
    </row>
    <row r="8349" spans="3:3">
      <c r="C8349" s="33"/>
    </row>
    <row r="8350" spans="3:3">
      <c r="C8350" s="33"/>
    </row>
    <row r="8351" spans="3:3">
      <c r="C8351" s="33"/>
    </row>
    <row r="8352" spans="3:3">
      <c r="C8352" s="33"/>
    </row>
    <row r="8353" spans="3:3">
      <c r="C8353" s="33"/>
    </row>
    <row r="8354" spans="3:3">
      <c r="C8354" s="33"/>
    </row>
    <row r="8355" spans="3:3">
      <c r="C8355" s="33"/>
    </row>
    <row r="8356" spans="3:3">
      <c r="C8356" s="33"/>
    </row>
    <row r="8357" spans="3:3">
      <c r="C8357" s="33"/>
    </row>
    <row r="8358" spans="3:3">
      <c r="C8358" s="33"/>
    </row>
    <row r="8359" spans="3:3">
      <c r="C8359" s="33"/>
    </row>
    <row r="8360" spans="3:3">
      <c r="C8360" s="33"/>
    </row>
    <row r="8361" spans="3:3">
      <c r="C8361" s="33"/>
    </row>
    <row r="8362" spans="3:3">
      <c r="C8362" s="33"/>
    </row>
    <row r="8363" spans="3:3">
      <c r="C8363" s="33"/>
    </row>
    <row r="8364" spans="3:3">
      <c r="C8364" s="33"/>
    </row>
    <row r="8365" spans="3:3">
      <c r="C8365" s="33"/>
    </row>
    <row r="8366" spans="3:3">
      <c r="C8366" s="33"/>
    </row>
    <row r="8367" spans="3:3">
      <c r="C8367" s="33"/>
    </row>
    <row r="8368" spans="3:3">
      <c r="C8368" s="33"/>
    </row>
    <row r="8369" spans="3:3">
      <c r="C8369" s="33"/>
    </row>
    <row r="8370" spans="3:3">
      <c r="C8370" s="33"/>
    </row>
    <row r="8371" spans="3:3">
      <c r="C8371" s="33"/>
    </row>
    <row r="8372" spans="3:3">
      <c r="C8372" s="33"/>
    </row>
    <row r="8373" spans="3:3">
      <c r="C8373" s="33"/>
    </row>
    <row r="8374" spans="3:3">
      <c r="C8374" s="33"/>
    </row>
    <row r="8375" spans="3:3">
      <c r="C8375" s="33"/>
    </row>
    <row r="8376" spans="3:3">
      <c r="C8376" s="33"/>
    </row>
    <row r="8377" spans="3:3">
      <c r="C8377" s="33"/>
    </row>
    <row r="8378" spans="3:3">
      <c r="C8378" s="33"/>
    </row>
    <row r="8379" spans="3:3">
      <c r="C8379" s="33"/>
    </row>
    <row r="8380" spans="3:3">
      <c r="C8380" s="33"/>
    </row>
    <row r="8381" spans="3:3">
      <c r="C8381" s="33"/>
    </row>
    <row r="8382" spans="3:3">
      <c r="C8382" s="33"/>
    </row>
    <row r="8383" spans="3:3">
      <c r="C8383" s="33"/>
    </row>
    <row r="8384" spans="3:3">
      <c r="C8384" s="33"/>
    </row>
    <row r="8385" spans="3:3">
      <c r="C8385" s="33"/>
    </row>
    <row r="8386" spans="3:3">
      <c r="C8386" s="33"/>
    </row>
    <row r="8387" spans="3:3">
      <c r="C8387" s="33"/>
    </row>
    <row r="8388" spans="3:3">
      <c r="C8388" s="33"/>
    </row>
    <row r="8389" spans="3:3">
      <c r="C8389" s="33"/>
    </row>
    <row r="8390" spans="3:3">
      <c r="C8390" s="33"/>
    </row>
    <row r="8391" spans="3:3">
      <c r="C8391" s="33"/>
    </row>
    <row r="8392" spans="3:3">
      <c r="C8392" s="33"/>
    </row>
    <row r="8393" spans="3:3">
      <c r="C8393" s="33"/>
    </row>
    <row r="8394" spans="3:3">
      <c r="C8394" s="33"/>
    </row>
    <row r="8395" spans="3:3">
      <c r="C8395" s="33"/>
    </row>
    <row r="8396" spans="3:3">
      <c r="C8396" s="33"/>
    </row>
    <row r="8397" spans="3:3">
      <c r="C8397" s="33"/>
    </row>
    <row r="8398" spans="3:3">
      <c r="C8398" s="33"/>
    </row>
    <row r="8399" spans="3:3">
      <c r="C8399" s="33"/>
    </row>
    <row r="8400" spans="3:3">
      <c r="C8400" s="33"/>
    </row>
    <row r="8401" spans="3:3">
      <c r="C8401" s="33"/>
    </row>
    <row r="8402" spans="3:3">
      <c r="C8402" s="33"/>
    </row>
    <row r="8403" spans="3:3">
      <c r="C8403" s="33"/>
    </row>
    <row r="8404" spans="3:3">
      <c r="C8404" s="33"/>
    </row>
    <row r="8405" spans="3:3">
      <c r="C8405" s="33"/>
    </row>
    <row r="8406" spans="3:3">
      <c r="C8406" s="33"/>
    </row>
    <row r="8407" spans="3:3">
      <c r="C8407" s="33"/>
    </row>
    <row r="8408" spans="3:3">
      <c r="C8408" s="33"/>
    </row>
    <row r="8409" spans="3:3">
      <c r="C8409" s="33"/>
    </row>
    <row r="8410" spans="3:3">
      <c r="C8410" s="33"/>
    </row>
    <row r="8411" spans="3:3">
      <c r="C8411" s="33"/>
    </row>
    <row r="8412" spans="3:3">
      <c r="C8412" s="33"/>
    </row>
    <row r="8413" spans="3:3">
      <c r="C8413" s="33"/>
    </row>
    <row r="8414" spans="3:3">
      <c r="C8414" s="33"/>
    </row>
    <row r="8415" spans="3:3">
      <c r="C8415" s="33"/>
    </row>
    <row r="8416" spans="3:3">
      <c r="C8416" s="33"/>
    </row>
    <row r="8417" spans="3:3">
      <c r="C8417" s="33"/>
    </row>
    <row r="8418" spans="3:3">
      <c r="C8418" s="33"/>
    </row>
    <row r="8419" spans="3:3">
      <c r="C8419" s="33"/>
    </row>
    <row r="8420" spans="3:3">
      <c r="C8420" s="33"/>
    </row>
    <row r="8421" spans="3:3">
      <c r="C8421" s="33"/>
    </row>
    <row r="8422" spans="3:3">
      <c r="C8422" s="33"/>
    </row>
    <row r="8423" spans="3:3">
      <c r="C8423" s="33"/>
    </row>
    <row r="8424" spans="3:3">
      <c r="C8424" s="33"/>
    </row>
    <row r="8425" spans="3:3">
      <c r="C8425" s="33"/>
    </row>
    <row r="8426" spans="3:3">
      <c r="C8426" s="33"/>
    </row>
    <row r="8427" spans="3:3">
      <c r="C8427" s="33"/>
    </row>
    <row r="8428" spans="3:3">
      <c r="C8428" s="33"/>
    </row>
    <row r="8429" spans="3:3">
      <c r="C8429" s="33"/>
    </row>
    <row r="8430" spans="3:3">
      <c r="C8430" s="33"/>
    </row>
    <row r="8431" spans="3:3">
      <c r="C8431" s="33"/>
    </row>
    <row r="8432" spans="3:3">
      <c r="C8432" s="33"/>
    </row>
    <row r="8433" spans="3:3">
      <c r="C8433" s="33"/>
    </row>
    <row r="8434" spans="3:3">
      <c r="C8434" s="33"/>
    </row>
    <row r="8435" spans="3:3">
      <c r="C8435" s="33"/>
    </row>
    <row r="8436" spans="3:3">
      <c r="C8436" s="33"/>
    </row>
    <row r="8437" spans="3:3">
      <c r="C8437" s="33"/>
    </row>
    <row r="8438" spans="3:3">
      <c r="C8438" s="33"/>
    </row>
    <row r="8439" spans="3:3">
      <c r="C8439" s="33"/>
    </row>
    <row r="8440" spans="3:3">
      <c r="C8440" s="33"/>
    </row>
    <row r="8441" spans="3:3">
      <c r="C8441" s="33"/>
    </row>
    <row r="8442" spans="3:3">
      <c r="C8442" s="33"/>
    </row>
    <row r="8443" spans="3:3">
      <c r="C8443" s="33"/>
    </row>
    <row r="8444" spans="3:3">
      <c r="C8444" s="33"/>
    </row>
    <row r="8445" spans="3:3">
      <c r="C8445" s="33"/>
    </row>
    <row r="8446" spans="3:3">
      <c r="C8446" s="33"/>
    </row>
    <row r="8447" spans="3:3">
      <c r="C8447" s="33"/>
    </row>
    <row r="8448" spans="3:3">
      <c r="C8448" s="33"/>
    </row>
    <row r="8449" spans="3:3">
      <c r="C8449" s="33"/>
    </row>
    <row r="8450" spans="3:3">
      <c r="C8450" s="33"/>
    </row>
    <row r="8451" spans="3:3">
      <c r="C8451" s="33"/>
    </row>
    <row r="8452" spans="3:3">
      <c r="C8452" s="33"/>
    </row>
    <row r="8453" spans="3:3">
      <c r="C8453" s="33"/>
    </row>
    <row r="8454" spans="3:3">
      <c r="C8454" s="33"/>
    </row>
    <row r="8455" spans="3:3">
      <c r="C8455" s="33"/>
    </row>
    <row r="8456" spans="3:3">
      <c r="C8456" s="33"/>
    </row>
    <row r="8457" spans="3:3">
      <c r="C8457" s="33"/>
    </row>
    <row r="8458" spans="3:3">
      <c r="C8458" s="33"/>
    </row>
    <row r="8459" spans="3:3">
      <c r="C8459" s="33"/>
    </row>
    <row r="8460" spans="3:3">
      <c r="C8460" s="33"/>
    </row>
    <row r="8461" spans="3:3">
      <c r="C8461" s="33"/>
    </row>
    <row r="8462" spans="3:3">
      <c r="C8462" s="33"/>
    </row>
    <row r="8463" spans="3:3">
      <c r="C8463" s="33"/>
    </row>
    <row r="8464" spans="3:3">
      <c r="C8464" s="33"/>
    </row>
    <row r="8465" spans="3:3">
      <c r="C8465" s="33"/>
    </row>
    <row r="8466" spans="3:3">
      <c r="C8466" s="33"/>
    </row>
    <row r="8467" spans="3:3">
      <c r="C8467" s="33"/>
    </row>
    <row r="8468" spans="3:3">
      <c r="C8468" s="33"/>
    </row>
    <row r="8469" spans="3:3">
      <c r="C8469" s="33"/>
    </row>
    <row r="8470" spans="3:3">
      <c r="C8470" s="33"/>
    </row>
    <row r="8471" spans="3:3">
      <c r="C8471" s="33"/>
    </row>
    <row r="8472" spans="3:3">
      <c r="C8472" s="33"/>
    </row>
    <row r="8473" spans="3:3">
      <c r="C8473" s="33"/>
    </row>
    <row r="8474" spans="3:3">
      <c r="C8474" s="33"/>
    </row>
    <row r="8475" spans="3:3">
      <c r="C8475" s="33"/>
    </row>
    <row r="8476" spans="3:3">
      <c r="C8476" s="33"/>
    </row>
    <row r="8477" spans="3:3">
      <c r="C8477" s="33"/>
    </row>
    <row r="8478" spans="3:3">
      <c r="C8478" s="33"/>
    </row>
    <row r="8479" spans="3:3">
      <c r="C8479" s="33"/>
    </row>
    <row r="8480" spans="3:3">
      <c r="C8480" s="33"/>
    </row>
    <row r="8481" spans="3:3">
      <c r="C8481" s="33"/>
    </row>
    <row r="8482" spans="3:3">
      <c r="C8482" s="33"/>
    </row>
    <row r="8483" spans="3:3">
      <c r="C8483" s="33"/>
    </row>
    <row r="8484" spans="3:3">
      <c r="C8484" s="33"/>
    </row>
    <row r="8485" spans="3:3">
      <c r="C8485" s="33"/>
    </row>
    <row r="8486" spans="3:3">
      <c r="C8486" s="33"/>
    </row>
    <row r="8487" spans="3:3">
      <c r="C8487" s="33"/>
    </row>
    <row r="8488" spans="3:3">
      <c r="C8488" s="33"/>
    </row>
    <row r="8489" spans="3:3">
      <c r="C8489" s="33"/>
    </row>
    <row r="8490" spans="3:3">
      <c r="C8490" s="33"/>
    </row>
    <row r="8491" spans="3:3">
      <c r="C8491" s="33"/>
    </row>
    <row r="8492" spans="3:3">
      <c r="C8492" s="33"/>
    </row>
    <row r="8493" spans="3:3">
      <c r="C8493" s="33"/>
    </row>
    <row r="8494" spans="3:3">
      <c r="C8494" s="33"/>
    </row>
    <row r="8495" spans="3:3">
      <c r="C8495" s="33"/>
    </row>
    <row r="8496" spans="3:3">
      <c r="C8496" s="33"/>
    </row>
    <row r="8497" spans="3:3">
      <c r="C8497" s="33"/>
    </row>
    <row r="8498" spans="3:3">
      <c r="C8498" s="33"/>
    </row>
    <row r="8499" spans="3:3">
      <c r="C8499" s="33"/>
    </row>
    <row r="8500" spans="3:3">
      <c r="C8500" s="33"/>
    </row>
    <row r="8501" spans="3:3">
      <c r="C8501" s="33"/>
    </row>
    <row r="8502" spans="3:3">
      <c r="C8502" s="33"/>
    </row>
    <row r="8503" spans="3:3">
      <c r="C8503" s="33"/>
    </row>
    <row r="8504" spans="3:3">
      <c r="C8504" s="33"/>
    </row>
    <row r="8505" spans="3:3">
      <c r="C8505" s="33"/>
    </row>
    <row r="8506" spans="3:3">
      <c r="C8506" s="33"/>
    </row>
    <row r="8507" spans="3:3">
      <c r="C8507" s="33"/>
    </row>
    <row r="8508" spans="3:3">
      <c r="C8508" s="33"/>
    </row>
    <row r="8509" spans="3:3">
      <c r="C8509" s="33"/>
    </row>
    <row r="8510" spans="3:3">
      <c r="C8510" s="33"/>
    </row>
    <row r="8511" spans="3:3">
      <c r="C8511" s="33"/>
    </row>
    <row r="8512" spans="3:3">
      <c r="C8512" s="33"/>
    </row>
    <row r="8513" spans="3:3">
      <c r="C8513" s="33"/>
    </row>
    <row r="8514" spans="3:3">
      <c r="C8514" s="33"/>
    </row>
    <row r="8515" spans="3:3">
      <c r="C8515" s="33"/>
    </row>
    <row r="8516" spans="3:3">
      <c r="C8516" s="33"/>
    </row>
    <row r="8517" spans="3:3">
      <c r="C8517" s="33"/>
    </row>
    <row r="8518" spans="3:3">
      <c r="C8518" s="33"/>
    </row>
    <row r="8519" spans="3:3">
      <c r="C8519" s="33"/>
    </row>
    <row r="8520" spans="3:3">
      <c r="C8520" s="33"/>
    </row>
    <row r="8521" spans="3:3">
      <c r="C8521" s="33"/>
    </row>
    <row r="8522" spans="3:3">
      <c r="C8522" s="33"/>
    </row>
    <row r="8523" spans="3:3">
      <c r="C8523" s="33"/>
    </row>
    <row r="8524" spans="3:3">
      <c r="C8524" s="33"/>
    </row>
    <row r="8525" spans="3:3">
      <c r="C8525" s="33"/>
    </row>
    <row r="8526" spans="3:3">
      <c r="C8526" s="33"/>
    </row>
    <row r="8527" spans="3:3">
      <c r="C8527" s="33"/>
    </row>
    <row r="8528" spans="3:3">
      <c r="C8528" s="33"/>
    </row>
    <row r="8529" spans="3:3">
      <c r="C8529" s="33"/>
    </row>
    <row r="8530" spans="3:3">
      <c r="C8530" s="33"/>
    </row>
    <row r="8531" spans="3:3">
      <c r="C8531" s="33"/>
    </row>
    <row r="8532" spans="3:3">
      <c r="C8532" s="33"/>
    </row>
    <row r="8533" spans="3:3">
      <c r="C8533" s="33"/>
    </row>
    <row r="8534" spans="3:3">
      <c r="C8534" s="33"/>
    </row>
    <row r="8535" spans="3:3">
      <c r="C8535" s="33"/>
    </row>
    <row r="8536" spans="3:3">
      <c r="C8536" s="33"/>
    </row>
    <row r="8537" spans="3:3">
      <c r="C8537" s="33"/>
    </row>
    <row r="8538" spans="3:3">
      <c r="C8538" s="33"/>
    </row>
    <row r="8539" spans="3:3">
      <c r="C8539" s="33"/>
    </row>
    <row r="8540" spans="3:3">
      <c r="C8540" s="33"/>
    </row>
    <row r="8541" spans="3:3">
      <c r="C8541" s="33"/>
    </row>
    <row r="8542" spans="3:3">
      <c r="C8542" s="33"/>
    </row>
    <row r="8543" spans="3:3">
      <c r="C8543" s="33"/>
    </row>
    <row r="8544" spans="3:3">
      <c r="C8544" s="33"/>
    </row>
    <row r="8545" spans="3:3">
      <c r="C8545" s="33"/>
    </row>
    <row r="8546" spans="3:3">
      <c r="C8546" s="33"/>
    </row>
    <row r="8547" spans="3:3">
      <c r="C8547" s="33"/>
    </row>
    <row r="8548" spans="3:3">
      <c r="C8548" s="33"/>
    </row>
    <row r="8549" spans="3:3">
      <c r="C8549" s="33"/>
    </row>
    <row r="8550" spans="3:3">
      <c r="C8550" s="33"/>
    </row>
    <row r="8551" spans="3:3">
      <c r="C8551" s="33"/>
    </row>
    <row r="8552" spans="3:3">
      <c r="C8552" s="33"/>
    </row>
    <row r="8553" spans="3:3">
      <c r="C8553" s="33"/>
    </row>
    <row r="8554" spans="3:3">
      <c r="C8554" s="33"/>
    </row>
    <row r="8555" spans="3:3">
      <c r="C8555" s="33"/>
    </row>
    <row r="8556" spans="3:3">
      <c r="C8556" s="33"/>
    </row>
    <row r="8557" spans="3:3">
      <c r="C8557" s="33"/>
    </row>
    <row r="8558" spans="3:3">
      <c r="C8558" s="33"/>
    </row>
    <row r="8559" spans="3:3">
      <c r="C8559" s="33"/>
    </row>
    <row r="8560" spans="3:3">
      <c r="C8560" s="33"/>
    </row>
    <row r="8561" spans="3:3">
      <c r="C8561" s="33"/>
    </row>
    <row r="8562" spans="3:3">
      <c r="C8562" s="33"/>
    </row>
    <row r="8563" spans="3:3">
      <c r="C8563" s="33"/>
    </row>
    <row r="8564" spans="3:3">
      <c r="C8564" s="33"/>
    </row>
    <row r="8565" spans="3:3">
      <c r="C8565" s="33"/>
    </row>
    <row r="8566" spans="3:3">
      <c r="C8566" s="33"/>
    </row>
    <row r="8567" spans="3:3">
      <c r="C8567" s="33"/>
    </row>
    <row r="8568" spans="3:3">
      <c r="C8568" s="33"/>
    </row>
    <row r="8569" spans="3:3">
      <c r="C8569" s="33"/>
    </row>
    <row r="8570" spans="3:3">
      <c r="C8570" s="33"/>
    </row>
    <row r="8571" spans="3:3">
      <c r="C8571" s="33"/>
    </row>
    <row r="8572" spans="3:3">
      <c r="C8572" s="33"/>
    </row>
    <row r="8573" spans="3:3">
      <c r="C8573" s="33"/>
    </row>
    <row r="8574" spans="3:3">
      <c r="C8574" s="33"/>
    </row>
    <row r="8575" spans="3:3">
      <c r="C8575" s="33"/>
    </row>
    <row r="8576" spans="3:3">
      <c r="C8576" s="33"/>
    </row>
    <row r="8577" spans="3:3">
      <c r="C8577" s="33"/>
    </row>
    <row r="8578" spans="3:3">
      <c r="C8578" s="33"/>
    </row>
    <row r="8579" spans="3:3">
      <c r="C8579" s="33"/>
    </row>
    <row r="8580" spans="3:3">
      <c r="C8580" s="33"/>
    </row>
    <row r="8581" spans="3:3">
      <c r="C8581" s="33"/>
    </row>
    <row r="8582" spans="3:3">
      <c r="C8582" s="33"/>
    </row>
    <row r="8583" spans="3:3">
      <c r="C8583" s="33"/>
    </row>
    <row r="8584" spans="3:3">
      <c r="C8584" s="33"/>
    </row>
    <row r="8585" spans="3:3">
      <c r="C8585" s="33"/>
    </row>
    <row r="8586" spans="3:3">
      <c r="C8586" s="33"/>
    </row>
    <row r="8587" spans="3:3">
      <c r="C8587" s="33"/>
    </row>
    <row r="8588" spans="3:3">
      <c r="C8588" s="33"/>
    </row>
    <row r="8589" spans="3:3">
      <c r="C8589" s="33"/>
    </row>
    <row r="8590" spans="3:3">
      <c r="C8590" s="33"/>
    </row>
    <row r="8591" spans="3:3">
      <c r="C8591" s="33"/>
    </row>
    <row r="8592" spans="3:3">
      <c r="C8592" s="33"/>
    </row>
    <row r="8593" spans="3:3">
      <c r="C8593" s="33"/>
    </row>
    <row r="8594" spans="3:3">
      <c r="C8594" s="33"/>
    </row>
    <row r="8595" spans="3:3">
      <c r="C8595" s="33"/>
    </row>
    <row r="8596" spans="3:3">
      <c r="C8596" s="33"/>
    </row>
    <row r="8597" spans="3:3">
      <c r="C8597" s="33"/>
    </row>
    <row r="8598" spans="3:3">
      <c r="C8598" s="33"/>
    </row>
    <row r="8599" spans="3:3">
      <c r="C8599" s="33"/>
    </row>
    <row r="8600" spans="3:3">
      <c r="C8600" s="33"/>
    </row>
    <row r="8601" spans="3:3">
      <c r="C8601" s="33"/>
    </row>
    <row r="8602" spans="3:3">
      <c r="C8602" s="33"/>
    </row>
    <row r="8603" spans="3:3">
      <c r="C8603" s="33"/>
    </row>
    <row r="8604" spans="3:3">
      <c r="C8604" s="33"/>
    </row>
    <row r="8605" spans="3:3">
      <c r="C8605" s="33"/>
    </row>
    <row r="8606" spans="3:3">
      <c r="C8606" s="33"/>
    </row>
    <row r="8607" spans="3:3">
      <c r="C8607" s="33"/>
    </row>
    <row r="8608" spans="3:3">
      <c r="C8608" s="33"/>
    </row>
    <row r="8609" spans="3:3">
      <c r="C8609" s="33"/>
    </row>
    <row r="8610" spans="3:3">
      <c r="C8610" s="33"/>
    </row>
    <row r="8611" spans="3:3">
      <c r="C8611" s="33"/>
    </row>
    <row r="8612" spans="3:3">
      <c r="C8612" s="33"/>
    </row>
    <row r="8613" spans="3:3">
      <c r="C8613" s="33"/>
    </row>
    <row r="8614" spans="3:3">
      <c r="C8614" s="33"/>
    </row>
    <row r="8615" spans="3:3">
      <c r="C8615" s="33"/>
    </row>
    <row r="8616" spans="3:3">
      <c r="C8616" s="33"/>
    </row>
    <row r="8617" spans="3:3">
      <c r="C8617" s="33"/>
    </row>
    <row r="8618" spans="3:3">
      <c r="C8618" s="33"/>
    </row>
    <row r="8619" spans="3:3">
      <c r="C8619" s="33"/>
    </row>
    <row r="8620" spans="3:3">
      <c r="C8620" s="33"/>
    </row>
    <row r="8621" spans="3:3">
      <c r="C8621" s="33"/>
    </row>
    <row r="8622" spans="3:3">
      <c r="C8622" s="33"/>
    </row>
    <row r="8623" spans="3:3">
      <c r="C8623" s="33"/>
    </row>
    <row r="8624" spans="3:3">
      <c r="C8624" s="33"/>
    </row>
    <row r="8625" spans="3:3">
      <c r="C8625" s="33"/>
    </row>
    <row r="8626" spans="3:3">
      <c r="C8626" s="33"/>
    </row>
    <row r="8627" spans="3:3">
      <c r="C8627" s="33"/>
    </row>
    <row r="8628" spans="3:3">
      <c r="C8628" s="33"/>
    </row>
    <row r="8629" spans="3:3">
      <c r="C8629" s="33"/>
    </row>
    <row r="8630" spans="3:3">
      <c r="C8630" s="33"/>
    </row>
    <row r="8631" spans="3:3">
      <c r="C8631" s="33"/>
    </row>
    <row r="8632" spans="3:3">
      <c r="C8632" s="33"/>
    </row>
    <row r="8633" spans="3:3">
      <c r="C8633" s="33"/>
    </row>
    <row r="8634" spans="3:3">
      <c r="C8634" s="33"/>
    </row>
    <row r="8635" spans="3:3">
      <c r="C8635" s="33"/>
    </row>
    <row r="8636" spans="3:3">
      <c r="C8636" s="33"/>
    </row>
    <row r="8637" spans="3:3">
      <c r="C8637" s="33"/>
    </row>
    <row r="8638" spans="3:3">
      <c r="C8638" s="33"/>
    </row>
    <row r="8639" spans="3:3">
      <c r="C8639" s="33"/>
    </row>
    <row r="8640" spans="3:3">
      <c r="C8640" s="33"/>
    </row>
    <row r="8641" spans="3:3">
      <c r="C8641" s="33"/>
    </row>
    <row r="8642" spans="3:3">
      <c r="C8642" s="33"/>
    </row>
    <row r="8643" spans="3:3">
      <c r="C8643" s="33"/>
    </row>
    <row r="8644" spans="3:3">
      <c r="C8644" s="33"/>
    </row>
    <row r="8645" spans="3:3">
      <c r="C8645" s="33"/>
    </row>
    <row r="8646" spans="3:3">
      <c r="C8646" s="33"/>
    </row>
    <row r="8647" spans="3:3">
      <c r="C8647" s="33"/>
    </row>
    <row r="8648" spans="3:3">
      <c r="C8648" s="33"/>
    </row>
    <row r="8649" spans="3:3">
      <c r="C8649" s="33"/>
    </row>
    <row r="8650" spans="3:3">
      <c r="C8650" s="33"/>
    </row>
    <row r="8651" spans="3:3">
      <c r="C8651" s="33"/>
    </row>
    <row r="8652" spans="3:3">
      <c r="C8652" s="33"/>
    </row>
    <row r="8653" spans="3:3">
      <c r="C8653" s="33"/>
    </row>
    <row r="8654" spans="3:3">
      <c r="C8654" s="33"/>
    </row>
    <row r="8655" spans="3:3">
      <c r="C8655" s="33"/>
    </row>
    <row r="8656" spans="3:3">
      <c r="C8656" s="33"/>
    </row>
    <row r="8657" spans="3:3">
      <c r="C8657" s="33"/>
    </row>
    <row r="8658" spans="3:3">
      <c r="C8658" s="33"/>
    </row>
    <row r="8659" spans="3:3">
      <c r="C8659" s="33"/>
    </row>
    <row r="8660" spans="3:3">
      <c r="C8660" s="33"/>
    </row>
    <row r="8661" spans="3:3">
      <c r="C8661" s="33"/>
    </row>
    <row r="8662" spans="3:3">
      <c r="C8662" s="33"/>
    </row>
    <row r="8663" spans="3:3">
      <c r="C8663" s="33"/>
    </row>
    <row r="8664" spans="3:3">
      <c r="C8664" s="33"/>
    </row>
    <row r="8665" spans="3:3">
      <c r="C8665" s="33"/>
    </row>
    <row r="8666" spans="3:3">
      <c r="C8666" s="33"/>
    </row>
    <row r="8667" spans="3:3">
      <c r="C8667" s="33"/>
    </row>
    <row r="8668" spans="3:3">
      <c r="C8668" s="33"/>
    </row>
    <row r="8669" spans="3:3">
      <c r="C8669" s="33"/>
    </row>
    <row r="8670" spans="3:3">
      <c r="C8670" s="33"/>
    </row>
    <row r="8671" spans="3:3">
      <c r="C8671" s="33"/>
    </row>
    <row r="8672" spans="3:3">
      <c r="C8672" s="33"/>
    </row>
    <row r="8673" spans="3:3">
      <c r="C8673" s="33"/>
    </row>
    <row r="8674" spans="3:3">
      <c r="C8674" s="33"/>
    </row>
    <row r="8675" spans="3:3">
      <c r="C8675" s="33"/>
    </row>
    <row r="8676" spans="3:3">
      <c r="C8676" s="33"/>
    </row>
    <row r="8677" spans="3:3">
      <c r="C8677" s="33"/>
    </row>
    <row r="8678" spans="3:3">
      <c r="C8678" s="33"/>
    </row>
    <row r="8679" spans="3:3">
      <c r="C8679" s="33"/>
    </row>
    <row r="8680" spans="3:3">
      <c r="C8680" s="33"/>
    </row>
    <row r="8681" spans="3:3">
      <c r="C8681" s="33"/>
    </row>
    <row r="8682" spans="3:3">
      <c r="C8682" s="33"/>
    </row>
    <row r="8683" spans="3:3">
      <c r="C8683" s="33"/>
    </row>
    <row r="8684" spans="3:3">
      <c r="C8684" s="33"/>
    </row>
    <row r="8685" spans="3:3">
      <c r="C8685" s="33"/>
    </row>
    <row r="8686" spans="3:3">
      <c r="C8686" s="33"/>
    </row>
    <row r="8687" spans="3:3">
      <c r="C8687" s="33"/>
    </row>
    <row r="8688" spans="3:3">
      <c r="C8688" s="33"/>
    </row>
    <row r="8689" spans="3:3">
      <c r="C8689" s="33"/>
    </row>
    <row r="8690" spans="3:3">
      <c r="C8690" s="33"/>
    </row>
    <row r="8691" spans="3:3">
      <c r="C8691" s="33"/>
    </row>
    <row r="8692" spans="3:3">
      <c r="C8692" s="33"/>
    </row>
    <row r="8693" spans="3:3">
      <c r="C8693" s="33"/>
    </row>
    <row r="8694" spans="3:3">
      <c r="C8694" s="33"/>
    </row>
    <row r="8695" spans="3:3">
      <c r="C8695" s="33"/>
    </row>
    <row r="8696" spans="3:3">
      <c r="C8696" s="33"/>
    </row>
    <row r="8697" spans="3:3">
      <c r="C8697" s="33"/>
    </row>
    <row r="8698" spans="3:3">
      <c r="C8698" s="33"/>
    </row>
    <row r="8699" spans="3:3">
      <c r="C8699" s="33"/>
    </row>
    <row r="8700" spans="3:3">
      <c r="C8700" s="33"/>
    </row>
    <row r="8701" spans="3:3">
      <c r="C8701" s="33"/>
    </row>
    <row r="8702" spans="3:3">
      <c r="C8702" s="33"/>
    </row>
    <row r="8703" spans="3:3">
      <c r="C8703" s="33"/>
    </row>
    <row r="8704" spans="3:3">
      <c r="C8704" s="33"/>
    </row>
    <row r="8705" spans="3:3">
      <c r="C8705" s="33"/>
    </row>
    <row r="8706" spans="3:3">
      <c r="C8706" s="33"/>
    </row>
    <row r="8707" spans="3:3">
      <c r="C8707" s="33"/>
    </row>
    <row r="8708" spans="3:3">
      <c r="C8708" s="33"/>
    </row>
    <row r="8709" spans="3:3">
      <c r="C8709" s="33"/>
    </row>
    <row r="8710" spans="3:3">
      <c r="C8710" s="33"/>
    </row>
    <row r="8711" spans="3:3">
      <c r="C8711" s="33"/>
    </row>
    <row r="8712" spans="3:3">
      <c r="C8712" s="33"/>
    </row>
    <row r="8713" spans="3:3">
      <c r="C8713" s="33"/>
    </row>
    <row r="8714" spans="3:3">
      <c r="C8714" s="33"/>
    </row>
    <row r="8715" spans="3:3">
      <c r="C8715" s="33"/>
    </row>
    <row r="8716" spans="3:3">
      <c r="C8716" s="33"/>
    </row>
    <row r="8717" spans="3:3">
      <c r="C8717" s="33"/>
    </row>
    <row r="8718" spans="3:3">
      <c r="C8718" s="33"/>
    </row>
    <row r="8719" spans="3:3">
      <c r="C8719" s="33"/>
    </row>
    <row r="8720" spans="3:3">
      <c r="C8720" s="33"/>
    </row>
    <row r="8721" spans="3:3">
      <c r="C8721" s="33"/>
    </row>
    <row r="8722" spans="3:3">
      <c r="C8722" s="33"/>
    </row>
    <row r="8723" spans="3:3">
      <c r="C8723" s="33"/>
    </row>
    <row r="8724" spans="3:3">
      <c r="C8724" s="33"/>
    </row>
    <row r="8725" spans="3:3">
      <c r="C8725" s="33"/>
    </row>
    <row r="8726" spans="3:3">
      <c r="C8726" s="33"/>
    </row>
    <row r="8727" spans="3:3">
      <c r="C8727" s="33"/>
    </row>
    <row r="8728" spans="3:3">
      <c r="C8728" s="33"/>
    </row>
    <row r="8729" spans="3:3">
      <c r="C8729" s="33"/>
    </row>
    <row r="8730" spans="3:3">
      <c r="C8730" s="33"/>
    </row>
    <row r="8731" spans="3:3">
      <c r="C8731" s="33"/>
    </row>
    <row r="8732" spans="3:3">
      <c r="C8732" s="33"/>
    </row>
    <row r="8733" spans="3:3">
      <c r="C8733" s="33"/>
    </row>
    <row r="8734" spans="3:3">
      <c r="C8734" s="33"/>
    </row>
    <row r="8735" spans="3:3">
      <c r="C8735" s="33"/>
    </row>
    <row r="8736" spans="3:3">
      <c r="C8736" s="33"/>
    </row>
    <row r="8737" spans="3:3">
      <c r="C8737" s="33"/>
    </row>
    <row r="8738" spans="3:3">
      <c r="C8738" s="33"/>
    </row>
    <row r="8739" spans="3:3">
      <c r="C8739" s="33"/>
    </row>
    <row r="8740" spans="3:3">
      <c r="C8740" s="33"/>
    </row>
    <row r="8741" spans="3:3">
      <c r="C8741" s="33"/>
    </row>
    <row r="8742" spans="3:3">
      <c r="C8742" s="33"/>
    </row>
    <row r="8743" spans="3:3">
      <c r="C8743" s="33"/>
    </row>
    <row r="8744" spans="3:3">
      <c r="C8744" s="33"/>
    </row>
    <row r="8745" spans="3:3">
      <c r="C8745" s="33"/>
    </row>
    <row r="8746" spans="3:3">
      <c r="C8746" s="33"/>
    </row>
    <row r="8747" spans="3:3">
      <c r="C8747" s="33"/>
    </row>
    <row r="8748" spans="3:3">
      <c r="C8748" s="33"/>
    </row>
    <row r="8749" spans="3:3">
      <c r="C8749" s="33"/>
    </row>
    <row r="8750" spans="3:3">
      <c r="C8750" s="33"/>
    </row>
    <row r="8751" spans="3:3">
      <c r="C8751" s="33"/>
    </row>
    <row r="8752" spans="3:3">
      <c r="C8752" s="33"/>
    </row>
    <row r="8753" spans="3:3">
      <c r="C8753" s="33"/>
    </row>
    <row r="8754" spans="3:3">
      <c r="C8754" s="33"/>
    </row>
    <row r="8755" spans="3:3">
      <c r="C8755" s="33"/>
    </row>
    <row r="8756" spans="3:3">
      <c r="C8756" s="33"/>
    </row>
    <row r="8757" spans="3:3">
      <c r="C8757" s="33"/>
    </row>
    <row r="8758" spans="3:3">
      <c r="C8758" s="33"/>
    </row>
    <row r="8759" spans="3:3">
      <c r="C8759" s="33"/>
    </row>
    <row r="8760" spans="3:3">
      <c r="C8760" s="33"/>
    </row>
    <row r="8761" spans="3:3">
      <c r="C8761" s="33"/>
    </row>
    <row r="8762" spans="3:3">
      <c r="C8762" s="33"/>
    </row>
    <row r="8763" spans="3:3">
      <c r="C8763" s="33"/>
    </row>
    <row r="8764" spans="3:3">
      <c r="C8764" s="33"/>
    </row>
    <row r="8765" spans="3:3">
      <c r="C8765" s="33"/>
    </row>
    <row r="8766" spans="3:3">
      <c r="C8766" s="33"/>
    </row>
    <row r="8767" spans="3:3">
      <c r="C8767" s="33"/>
    </row>
    <row r="8768" spans="3:3">
      <c r="C8768" s="33"/>
    </row>
    <row r="8769" spans="3:3">
      <c r="C8769" s="33"/>
    </row>
    <row r="8770" spans="3:3">
      <c r="C8770" s="33"/>
    </row>
    <row r="8771" spans="3:3">
      <c r="C8771" s="33"/>
    </row>
    <row r="8772" spans="3:3">
      <c r="C8772" s="33"/>
    </row>
    <row r="8773" spans="3:3">
      <c r="C8773" s="33"/>
    </row>
    <row r="8774" spans="3:3">
      <c r="C8774" s="33"/>
    </row>
    <row r="8775" spans="3:3">
      <c r="C8775" s="33"/>
    </row>
    <row r="8776" spans="3:3">
      <c r="C8776" s="33"/>
    </row>
    <row r="8777" spans="3:3">
      <c r="C8777" s="33"/>
    </row>
    <row r="8778" spans="3:3">
      <c r="C8778" s="33"/>
    </row>
    <row r="8779" spans="3:3">
      <c r="C8779" s="33"/>
    </row>
    <row r="8780" spans="3:3">
      <c r="C8780" s="33"/>
    </row>
    <row r="8781" spans="3:3">
      <c r="C8781" s="33"/>
    </row>
    <row r="8782" spans="3:3">
      <c r="C8782" s="33"/>
    </row>
    <row r="8783" spans="3:3">
      <c r="C8783" s="33"/>
    </row>
    <row r="8784" spans="3:3">
      <c r="C8784" s="33"/>
    </row>
    <row r="8785" spans="3:3">
      <c r="C8785" s="33"/>
    </row>
    <row r="8786" spans="3:3">
      <c r="C8786" s="33"/>
    </row>
    <row r="8787" spans="3:3">
      <c r="C8787" s="33"/>
    </row>
    <row r="8788" spans="3:3">
      <c r="C8788" s="33"/>
    </row>
    <row r="8789" spans="3:3">
      <c r="C8789" s="33"/>
    </row>
    <row r="8790" spans="3:3">
      <c r="C8790" s="33"/>
    </row>
    <row r="8791" spans="3:3">
      <c r="C8791" s="33"/>
    </row>
    <row r="8792" spans="3:3">
      <c r="C8792" s="33"/>
    </row>
    <row r="8793" spans="3:3">
      <c r="C8793" s="33"/>
    </row>
    <row r="8794" spans="3:3">
      <c r="C8794" s="33"/>
    </row>
    <row r="8795" spans="3:3">
      <c r="C8795" s="33"/>
    </row>
    <row r="8796" spans="3:3">
      <c r="C8796" s="33"/>
    </row>
    <row r="8797" spans="3:3">
      <c r="C8797" s="33"/>
    </row>
    <row r="8798" spans="3:3">
      <c r="C8798" s="33"/>
    </row>
    <row r="8799" spans="3:3">
      <c r="C8799" s="33"/>
    </row>
    <row r="8800" spans="3:3">
      <c r="C8800" s="33"/>
    </row>
    <row r="8801" spans="3:3">
      <c r="C8801" s="33"/>
    </row>
    <row r="8802" spans="3:3">
      <c r="C8802" s="33"/>
    </row>
    <row r="8803" spans="3:3">
      <c r="C8803" s="33"/>
    </row>
    <row r="8804" spans="3:3">
      <c r="C8804" s="33"/>
    </row>
    <row r="8805" spans="3:3">
      <c r="C8805" s="33"/>
    </row>
    <row r="8806" spans="3:3">
      <c r="C8806" s="33"/>
    </row>
    <row r="8807" spans="3:3">
      <c r="C8807" s="33"/>
    </row>
    <row r="8808" spans="3:3">
      <c r="C8808" s="33"/>
    </row>
    <row r="8809" spans="3:3">
      <c r="C8809" s="33"/>
    </row>
    <row r="8810" spans="3:3">
      <c r="C8810" s="33"/>
    </row>
    <row r="8811" spans="3:3">
      <c r="C8811" s="33"/>
    </row>
    <row r="8812" spans="3:3">
      <c r="C8812" s="33"/>
    </row>
    <row r="8813" spans="3:3">
      <c r="C8813" s="33"/>
    </row>
    <row r="8814" spans="3:3">
      <c r="C8814" s="33"/>
    </row>
    <row r="8815" spans="3:3">
      <c r="C8815" s="33"/>
    </row>
    <row r="8816" spans="3:3">
      <c r="C8816" s="33"/>
    </row>
    <row r="8817" spans="3:3">
      <c r="C8817" s="33"/>
    </row>
    <row r="8818" spans="3:3">
      <c r="C8818" s="33"/>
    </row>
    <row r="8819" spans="3:3">
      <c r="C8819" s="33"/>
    </row>
    <row r="8820" spans="3:3">
      <c r="C8820" s="33"/>
    </row>
    <row r="8821" spans="3:3">
      <c r="C8821" s="33"/>
    </row>
    <row r="8822" spans="3:3">
      <c r="C8822" s="33"/>
    </row>
    <row r="8823" spans="3:3">
      <c r="C8823" s="33"/>
    </row>
    <row r="8824" spans="3:3">
      <c r="C8824" s="33"/>
    </row>
    <row r="8825" spans="3:3">
      <c r="C8825" s="33"/>
    </row>
    <row r="8826" spans="3:3">
      <c r="C8826" s="33"/>
    </row>
    <row r="8827" spans="3:3">
      <c r="C8827" s="33"/>
    </row>
    <row r="8828" spans="3:3">
      <c r="C8828" s="33"/>
    </row>
    <row r="8829" spans="3:3">
      <c r="C8829" s="33"/>
    </row>
    <row r="8830" spans="3:3">
      <c r="C8830" s="33"/>
    </row>
    <row r="8831" spans="3:3">
      <c r="C8831" s="33"/>
    </row>
    <row r="8832" spans="3:3">
      <c r="C8832" s="33"/>
    </row>
    <row r="8833" spans="3:3">
      <c r="C8833" s="33"/>
    </row>
    <row r="8834" spans="3:3">
      <c r="C8834" s="33"/>
    </row>
    <row r="8835" spans="3:3">
      <c r="C8835" s="33"/>
    </row>
    <row r="8836" spans="3:3">
      <c r="C8836" s="33"/>
    </row>
    <row r="8837" spans="3:3">
      <c r="C8837" s="33"/>
    </row>
    <row r="8838" spans="3:3">
      <c r="C8838" s="33"/>
    </row>
    <row r="8839" spans="3:3">
      <c r="C8839" s="33"/>
    </row>
    <row r="8840" spans="3:3">
      <c r="C8840" s="33"/>
    </row>
    <row r="8841" spans="3:3">
      <c r="C8841" s="33"/>
    </row>
    <row r="8842" spans="3:3">
      <c r="C8842" s="33"/>
    </row>
    <row r="8843" spans="3:3">
      <c r="C8843" s="33"/>
    </row>
    <row r="8844" spans="3:3">
      <c r="C8844" s="33"/>
    </row>
    <row r="8845" spans="3:3">
      <c r="C8845" s="33"/>
    </row>
    <row r="8846" spans="3:3">
      <c r="C8846" s="33"/>
    </row>
    <row r="8847" spans="3:3">
      <c r="C8847" s="33"/>
    </row>
    <row r="8848" spans="3:3">
      <c r="C8848" s="33"/>
    </row>
    <row r="8849" spans="3:3">
      <c r="C8849" s="33"/>
    </row>
    <row r="8850" spans="3:3">
      <c r="C8850" s="33"/>
    </row>
    <row r="8851" spans="3:3">
      <c r="C8851" s="33"/>
    </row>
    <row r="8852" spans="3:3">
      <c r="C8852" s="33"/>
    </row>
    <row r="8853" spans="3:3">
      <c r="C8853" s="33"/>
    </row>
    <row r="8854" spans="3:3">
      <c r="C8854" s="33"/>
    </row>
    <row r="8855" spans="3:3">
      <c r="C8855" s="33"/>
    </row>
    <row r="8856" spans="3:3">
      <c r="C8856" s="33"/>
    </row>
    <row r="8857" spans="3:3">
      <c r="C8857" s="33"/>
    </row>
    <row r="8858" spans="3:3">
      <c r="C8858" s="33"/>
    </row>
    <row r="8859" spans="3:3">
      <c r="C8859" s="33"/>
    </row>
    <row r="8860" spans="3:3">
      <c r="C8860" s="33"/>
    </row>
    <row r="8861" spans="3:3">
      <c r="C8861" s="33"/>
    </row>
    <row r="8862" spans="3:3">
      <c r="C8862" s="33"/>
    </row>
    <row r="8863" spans="3:3">
      <c r="C8863" s="33"/>
    </row>
    <row r="8864" spans="3:3">
      <c r="C8864" s="33"/>
    </row>
    <row r="8865" spans="3:3">
      <c r="C8865" s="33"/>
    </row>
    <row r="8866" spans="3:3">
      <c r="C8866" s="33"/>
    </row>
    <row r="8867" spans="3:3">
      <c r="C8867" s="33"/>
    </row>
    <row r="8868" spans="3:3">
      <c r="C8868" s="33"/>
    </row>
    <row r="8869" spans="3:3">
      <c r="C8869" s="33"/>
    </row>
    <row r="8870" spans="3:3">
      <c r="C8870" s="33"/>
    </row>
    <row r="8871" spans="3:3">
      <c r="C8871" s="33"/>
    </row>
    <row r="8872" spans="3:3">
      <c r="C8872" s="33"/>
    </row>
    <row r="8873" spans="3:3">
      <c r="C8873" s="33"/>
    </row>
    <row r="8874" spans="3:3">
      <c r="C8874" s="33"/>
    </row>
    <row r="8875" spans="3:3">
      <c r="C8875" s="33"/>
    </row>
    <row r="8876" spans="3:3">
      <c r="C8876" s="33"/>
    </row>
    <row r="8877" spans="3:3">
      <c r="C8877" s="33"/>
    </row>
    <row r="8878" spans="3:3">
      <c r="C8878" s="33"/>
    </row>
    <row r="8879" spans="3:3">
      <c r="C8879" s="33"/>
    </row>
    <row r="8880" spans="3:3">
      <c r="C8880" s="33"/>
    </row>
    <row r="8881" spans="3:3">
      <c r="C8881" s="33"/>
    </row>
    <row r="8882" spans="3:3">
      <c r="C8882" s="33"/>
    </row>
    <row r="8883" spans="3:3">
      <c r="C8883" s="33"/>
    </row>
    <row r="8884" spans="3:3">
      <c r="C8884" s="33"/>
    </row>
    <row r="8885" spans="3:3">
      <c r="C8885" s="33"/>
    </row>
    <row r="8886" spans="3:3">
      <c r="C8886" s="33"/>
    </row>
    <row r="8887" spans="3:3">
      <c r="C8887" s="33"/>
    </row>
    <row r="8888" spans="3:3">
      <c r="C8888" s="33"/>
    </row>
    <row r="8889" spans="3:3">
      <c r="C8889" s="33"/>
    </row>
    <row r="8890" spans="3:3">
      <c r="C8890" s="33"/>
    </row>
    <row r="8891" spans="3:3">
      <c r="C8891" s="33"/>
    </row>
    <row r="8892" spans="3:3">
      <c r="C8892" s="33"/>
    </row>
    <row r="8893" spans="3:3">
      <c r="C8893" s="33"/>
    </row>
    <row r="8894" spans="3:3">
      <c r="C8894" s="33"/>
    </row>
    <row r="8895" spans="3:3">
      <c r="C8895" s="33"/>
    </row>
    <row r="8896" spans="3:3">
      <c r="C8896" s="33"/>
    </row>
    <row r="8897" spans="3:3">
      <c r="C8897" s="33"/>
    </row>
    <row r="8898" spans="3:3">
      <c r="C8898" s="33"/>
    </row>
    <row r="8899" spans="3:3">
      <c r="C8899" s="33"/>
    </row>
    <row r="8900" spans="3:3">
      <c r="C8900" s="33"/>
    </row>
    <row r="8901" spans="3:3">
      <c r="C8901" s="33"/>
    </row>
    <row r="8902" spans="3:3">
      <c r="C8902" s="33"/>
    </row>
    <row r="8903" spans="3:3">
      <c r="C8903" s="33"/>
    </row>
    <row r="8904" spans="3:3">
      <c r="C8904" s="33"/>
    </row>
    <row r="8905" spans="3:3">
      <c r="C8905" s="33"/>
    </row>
    <row r="8906" spans="3:3">
      <c r="C8906" s="33"/>
    </row>
    <row r="8907" spans="3:3">
      <c r="C8907" s="33"/>
    </row>
    <row r="8908" spans="3:3">
      <c r="C8908" s="33"/>
    </row>
    <row r="8909" spans="3:3">
      <c r="C8909" s="33"/>
    </row>
    <row r="8910" spans="3:3">
      <c r="C8910" s="33"/>
    </row>
    <row r="8911" spans="3:3">
      <c r="C8911" s="33"/>
    </row>
    <row r="8912" spans="3:3">
      <c r="C8912" s="33"/>
    </row>
    <row r="8913" spans="3:3">
      <c r="C8913" s="33"/>
    </row>
    <row r="8914" spans="3:3">
      <c r="C8914" s="33"/>
    </row>
    <row r="8915" spans="3:3">
      <c r="C8915" s="33"/>
    </row>
    <row r="8916" spans="3:3">
      <c r="C8916" s="33"/>
    </row>
    <row r="8917" spans="3:3">
      <c r="C8917" s="33"/>
    </row>
    <row r="8918" spans="3:3">
      <c r="C8918" s="33"/>
    </row>
    <row r="8919" spans="3:3">
      <c r="C8919" s="33"/>
    </row>
    <row r="8920" spans="3:3">
      <c r="C8920" s="33"/>
    </row>
    <row r="8921" spans="3:3">
      <c r="C8921" s="33"/>
    </row>
    <row r="8922" spans="3:3">
      <c r="C8922" s="33"/>
    </row>
    <row r="8923" spans="3:3">
      <c r="C8923" s="33"/>
    </row>
    <row r="8924" spans="3:3">
      <c r="C8924" s="33"/>
    </row>
    <row r="8925" spans="3:3">
      <c r="C8925" s="33"/>
    </row>
    <row r="8926" spans="3:3">
      <c r="C8926" s="33"/>
    </row>
    <row r="8927" spans="3:3">
      <c r="C8927" s="33"/>
    </row>
    <row r="8928" spans="3:3">
      <c r="C8928" s="33"/>
    </row>
    <row r="8929" spans="3:3">
      <c r="C8929" s="33"/>
    </row>
    <row r="8930" spans="3:3">
      <c r="C8930" s="33"/>
    </row>
    <row r="8931" spans="3:3">
      <c r="C8931" s="33"/>
    </row>
    <row r="8932" spans="3:3">
      <c r="C8932" s="33"/>
    </row>
    <row r="8933" spans="3:3">
      <c r="C8933" s="33"/>
    </row>
    <row r="8934" spans="3:3">
      <c r="C8934" s="33"/>
    </row>
    <row r="8935" spans="3:3">
      <c r="C8935" s="33"/>
    </row>
    <row r="8936" spans="3:3">
      <c r="C8936" s="33"/>
    </row>
    <row r="8937" spans="3:3">
      <c r="C8937" s="33"/>
    </row>
    <row r="8938" spans="3:3">
      <c r="C8938" s="33"/>
    </row>
    <row r="8939" spans="3:3">
      <c r="C8939" s="33"/>
    </row>
    <row r="8940" spans="3:3">
      <c r="C8940" s="33"/>
    </row>
    <row r="8941" spans="3:3">
      <c r="C8941" s="33"/>
    </row>
    <row r="8942" spans="3:3">
      <c r="C8942" s="33"/>
    </row>
    <row r="8943" spans="3:3">
      <c r="C8943" s="33"/>
    </row>
    <row r="8944" spans="3:3">
      <c r="C8944" s="33"/>
    </row>
    <row r="8945" spans="3:3">
      <c r="C8945" s="33"/>
    </row>
    <row r="8946" spans="3:3">
      <c r="C8946" s="33"/>
    </row>
    <row r="8947" spans="3:3">
      <c r="C8947" s="33"/>
    </row>
    <row r="8948" spans="3:3">
      <c r="C8948" s="33"/>
    </row>
    <row r="8949" spans="3:3">
      <c r="C8949" s="33"/>
    </row>
    <row r="8950" spans="3:3">
      <c r="C8950" s="33"/>
    </row>
    <row r="8951" spans="3:3">
      <c r="C8951" s="33"/>
    </row>
    <row r="8952" spans="3:3">
      <c r="C8952" s="33"/>
    </row>
    <row r="8953" spans="3:3">
      <c r="C8953" s="33"/>
    </row>
    <row r="8954" spans="3:3">
      <c r="C8954" s="33"/>
    </row>
    <row r="8955" spans="3:3">
      <c r="C8955" s="33"/>
    </row>
    <row r="8956" spans="3:3">
      <c r="C8956" s="33"/>
    </row>
    <row r="8957" spans="3:3">
      <c r="C8957" s="33"/>
    </row>
    <row r="8958" spans="3:3">
      <c r="C8958" s="33"/>
    </row>
    <row r="8959" spans="3:3">
      <c r="C8959" s="33"/>
    </row>
    <row r="8960" spans="3:3">
      <c r="C8960" s="33"/>
    </row>
    <row r="8961" spans="3:3">
      <c r="C8961" s="33"/>
    </row>
    <row r="8962" spans="3:3">
      <c r="C8962" s="33"/>
    </row>
    <row r="8963" spans="3:3">
      <c r="C8963" s="33"/>
    </row>
    <row r="8964" spans="3:3">
      <c r="C8964" s="33"/>
    </row>
    <row r="8965" spans="3:3">
      <c r="C8965" s="33"/>
    </row>
    <row r="8966" spans="3:3">
      <c r="C8966" s="33"/>
    </row>
    <row r="8967" spans="3:3">
      <c r="C8967" s="33"/>
    </row>
    <row r="8968" spans="3:3">
      <c r="C8968" s="33"/>
    </row>
    <row r="8969" spans="3:3">
      <c r="C8969" s="33"/>
    </row>
    <row r="8970" spans="3:3">
      <c r="C8970" s="33"/>
    </row>
    <row r="8971" spans="3:3">
      <c r="C8971" s="33"/>
    </row>
    <row r="8972" spans="3:3">
      <c r="C8972" s="33"/>
    </row>
    <row r="8973" spans="3:3">
      <c r="C8973" s="33"/>
    </row>
    <row r="8974" spans="3:3">
      <c r="C8974" s="33"/>
    </row>
    <row r="8975" spans="3:3">
      <c r="C8975" s="33"/>
    </row>
    <row r="8976" spans="3:3">
      <c r="C8976" s="33"/>
    </row>
    <row r="8977" spans="3:3">
      <c r="C8977" s="33"/>
    </row>
    <row r="8978" spans="3:3">
      <c r="C8978" s="33"/>
    </row>
    <row r="8979" spans="3:3">
      <c r="C8979" s="33"/>
    </row>
    <row r="8980" spans="3:3">
      <c r="C8980" s="33"/>
    </row>
    <row r="8981" spans="3:3">
      <c r="C8981" s="33"/>
    </row>
    <row r="8982" spans="3:3">
      <c r="C8982" s="33"/>
    </row>
    <row r="8983" spans="3:3">
      <c r="C8983" s="33"/>
    </row>
    <row r="8984" spans="3:3">
      <c r="C8984" s="33"/>
    </row>
    <row r="8985" spans="3:3">
      <c r="C8985" s="33"/>
    </row>
    <row r="8986" spans="3:3">
      <c r="C8986" s="33"/>
    </row>
    <row r="8987" spans="3:3">
      <c r="C8987" s="33"/>
    </row>
    <row r="8988" spans="3:3">
      <c r="C8988" s="33"/>
    </row>
    <row r="8989" spans="3:3">
      <c r="C8989" s="33"/>
    </row>
    <row r="8990" spans="3:3">
      <c r="C8990" s="33"/>
    </row>
    <row r="8991" spans="3:3">
      <c r="C8991" s="33"/>
    </row>
    <row r="8992" spans="3:3">
      <c r="C8992" s="33"/>
    </row>
    <row r="8993" spans="3:3">
      <c r="C8993" s="33"/>
    </row>
    <row r="8994" spans="3:3">
      <c r="C8994" s="33"/>
    </row>
    <row r="8995" spans="3:3">
      <c r="C8995" s="33"/>
    </row>
    <row r="8996" spans="3:3">
      <c r="C8996" s="33"/>
    </row>
    <row r="8997" spans="3:3">
      <c r="C8997" s="33"/>
    </row>
    <row r="8998" spans="3:3">
      <c r="C8998" s="33"/>
    </row>
    <row r="8999" spans="3:3">
      <c r="C8999" s="33"/>
    </row>
    <row r="9000" spans="3:3">
      <c r="C9000" s="33"/>
    </row>
    <row r="9001" spans="3:3">
      <c r="C9001" s="33"/>
    </row>
    <row r="9002" spans="3:3">
      <c r="C9002" s="33"/>
    </row>
    <row r="9003" spans="3:3">
      <c r="C9003" s="33"/>
    </row>
    <row r="9004" spans="3:3">
      <c r="C9004" s="33"/>
    </row>
    <row r="9005" spans="3:3">
      <c r="C9005" s="33"/>
    </row>
    <row r="9006" spans="3:3">
      <c r="C9006" s="33"/>
    </row>
    <row r="9007" spans="3:3">
      <c r="C9007" s="33"/>
    </row>
    <row r="9008" spans="3:3">
      <c r="C9008" s="33"/>
    </row>
    <row r="9009" spans="3:3">
      <c r="C9009" s="33"/>
    </row>
    <row r="9010" spans="3:3">
      <c r="C9010" s="33"/>
    </row>
    <row r="9011" spans="3:3">
      <c r="C9011" s="33"/>
    </row>
    <row r="9012" spans="3:3">
      <c r="C9012" s="33"/>
    </row>
    <row r="9013" spans="3:3">
      <c r="C9013" s="33"/>
    </row>
    <row r="9014" spans="3:3">
      <c r="C9014" s="33"/>
    </row>
    <row r="9015" spans="3:3">
      <c r="C9015" s="33"/>
    </row>
    <row r="9016" spans="3:3">
      <c r="C9016" s="33"/>
    </row>
    <row r="9017" spans="3:3">
      <c r="C9017" s="33"/>
    </row>
    <row r="9018" spans="3:3">
      <c r="C9018" s="33"/>
    </row>
    <row r="9019" spans="3:3">
      <c r="C9019" s="33"/>
    </row>
    <row r="9020" spans="3:3">
      <c r="C9020" s="33"/>
    </row>
    <row r="9021" spans="3:3">
      <c r="C9021" s="33"/>
    </row>
    <row r="9022" spans="3:3">
      <c r="C9022" s="33"/>
    </row>
    <row r="9023" spans="3:3">
      <c r="C9023" s="33"/>
    </row>
    <row r="9024" spans="3:3">
      <c r="C9024" s="33"/>
    </row>
    <row r="9025" spans="3:3">
      <c r="C9025" s="33"/>
    </row>
    <row r="9026" spans="3:3">
      <c r="C9026" s="33"/>
    </row>
    <row r="9027" spans="3:3">
      <c r="C9027" s="33"/>
    </row>
    <row r="9028" spans="3:3">
      <c r="C9028" s="33"/>
    </row>
    <row r="9029" spans="3:3">
      <c r="C9029" s="33"/>
    </row>
    <row r="9030" spans="3:3">
      <c r="C9030" s="33"/>
    </row>
    <row r="9031" spans="3:3">
      <c r="C9031" s="33"/>
    </row>
    <row r="9032" spans="3:3">
      <c r="C9032" s="33"/>
    </row>
    <row r="9033" spans="3:3">
      <c r="C9033" s="33"/>
    </row>
    <row r="9034" spans="3:3">
      <c r="C9034" s="33"/>
    </row>
    <row r="9035" spans="3:3">
      <c r="C9035" s="33"/>
    </row>
    <row r="9036" spans="3:3">
      <c r="C9036" s="33"/>
    </row>
    <row r="9037" spans="3:3">
      <c r="C9037" s="33"/>
    </row>
    <row r="9038" spans="3:3">
      <c r="C9038" s="33"/>
    </row>
    <row r="9039" spans="3:3">
      <c r="C9039" s="33"/>
    </row>
    <row r="9040" spans="3:3">
      <c r="C9040" s="33"/>
    </row>
    <row r="9041" spans="3:3">
      <c r="C9041" s="33"/>
    </row>
    <row r="9042" spans="3:3">
      <c r="C9042" s="33"/>
    </row>
    <row r="9043" spans="3:3">
      <c r="C9043" s="33"/>
    </row>
    <row r="9044" spans="3:3">
      <c r="C9044" s="33"/>
    </row>
    <row r="9045" spans="3:3">
      <c r="C9045" s="33"/>
    </row>
    <row r="9046" spans="3:3">
      <c r="C9046" s="33"/>
    </row>
    <row r="9047" spans="3:3">
      <c r="C9047" s="33"/>
    </row>
    <row r="9048" spans="3:3">
      <c r="C9048" s="33"/>
    </row>
    <row r="9049" spans="3:3">
      <c r="C9049" s="33"/>
    </row>
    <row r="9050" spans="3:3">
      <c r="C9050" s="33"/>
    </row>
    <row r="9051" spans="3:3">
      <c r="C9051" s="33"/>
    </row>
    <row r="9052" spans="3:3">
      <c r="C9052" s="33"/>
    </row>
    <row r="9053" spans="3:3">
      <c r="C9053" s="33"/>
    </row>
    <row r="9054" spans="3:3">
      <c r="C9054" s="33"/>
    </row>
    <row r="9055" spans="3:3">
      <c r="C9055" s="33"/>
    </row>
    <row r="9056" spans="3:3">
      <c r="C9056" s="33"/>
    </row>
    <row r="9057" spans="3:3">
      <c r="C9057" s="33"/>
    </row>
    <row r="9058" spans="3:3">
      <c r="C9058" s="33"/>
    </row>
    <row r="9059" spans="3:3">
      <c r="C9059" s="33"/>
    </row>
    <row r="9060" spans="3:3">
      <c r="C9060" s="33"/>
    </row>
    <row r="9061" spans="3:3">
      <c r="C9061" s="33"/>
    </row>
    <row r="9062" spans="3:3">
      <c r="C9062" s="33"/>
    </row>
    <row r="9063" spans="3:3">
      <c r="C9063" s="33"/>
    </row>
    <row r="9064" spans="3:3">
      <c r="C9064" s="33"/>
    </row>
    <row r="9065" spans="3:3">
      <c r="C9065" s="33"/>
    </row>
    <row r="9066" spans="3:3">
      <c r="C9066" s="33"/>
    </row>
    <row r="9067" spans="3:3">
      <c r="C9067" s="33"/>
    </row>
    <row r="9068" spans="3:3">
      <c r="C9068" s="33"/>
    </row>
    <row r="9069" spans="3:3">
      <c r="C9069" s="33"/>
    </row>
    <row r="9070" spans="3:3">
      <c r="C9070" s="33"/>
    </row>
    <row r="9071" spans="3:3">
      <c r="C9071" s="33"/>
    </row>
    <row r="9072" spans="3:3">
      <c r="C9072" s="33"/>
    </row>
    <row r="9073" spans="3:3">
      <c r="C9073" s="33"/>
    </row>
    <row r="9074" spans="3:3">
      <c r="C9074" s="33"/>
    </row>
    <row r="9075" spans="3:3">
      <c r="C9075" s="33"/>
    </row>
    <row r="9076" spans="3:3">
      <c r="C9076" s="33"/>
    </row>
    <row r="9077" spans="3:3">
      <c r="C9077" s="33"/>
    </row>
    <row r="9078" spans="3:3">
      <c r="C9078" s="33"/>
    </row>
    <row r="9079" spans="3:3">
      <c r="C9079" s="33"/>
    </row>
    <row r="9080" spans="3:3">
      <c r="C9080" s="33"/>
    </row>
    <row r="9081" spans="3:3">
      <c r="C9081" s="33"/>
    </row>
    <row r="9082" spans="3:3">
      <c r="C9082" s="33"/>
    </row>
    <row r="9083" spans="3:3">
      <c r="C9083" s="33"/>
    </row>
    <row r="9084" spans="3:3">
      <c r="C9084" s="33"/>
    </row>
    <row r="9085" spans="3:3">
      <c r="C9085" s="33"/>
    </row>
    <row r="9086" spans="3:3">
      <c r="C9086" s="33"/>
    </row>
    <row r="9087" spans="3:3">
      <c r="C9087" s="33"/>
    </row>
    <row r="9088" spans="3:3">
      <c r="C9088" s="33"/>
    </row>
    <row r="9089" spans="3:3">
      <c r="C9089" s="33"/>
    </row>
    <row r="9090" spans="3:3">
      <c r="C9090" s="33"/>
    </row>
    <row r="9091" spans="3:3">
      <c r="C9091" s="33"/>
    </row>
    <row r="9092" spans="3:3">
      <c r="C9092" s="33"/>
    </row>
    <row r="9093" spans="3:3">
      <c r="C9093" s="33"/>
    </row>
    <row r="9094" spans="3:3">
      <c r="C9094" s="33"/>
    </row>
    <row r="9095" spans="3:3">
      <c r="C9095" s="33"/>
    </row>
    <row r="9096" spans="3:3">
      <c r="C9096" s="33"/>
    </row>
    <row r="9097" spans="3:3">
      <c r="C9097" s="33"/>
    </row>
    <row r="9098" spans="3:3">
      <c r="C9098" s="33"/>
    </row>
    <row r="9099" spans="3:3">
      <c r="C9099" s="33"/>
    </row>
    <row r="9100" spans="3:3">
      <c r="C9100" s="33"/>
    </row>
    <row r="9101" spans="3:3">
      <c r="C9101" s="33"/>
    </row>
    <row r="9102" spans="3:3">
      <c r="C9102" s="33"/>
    </row>
    <row r="9103" spans="3:3">
      <c r="C9103" s="33"/>
    </row>
    <row r="9104" spans="3:3">
      <c r="C9104" s="33"/>
    </row>
    <row r="9105" spans="3:3">
      <c r="C9105" s="33"/>
    </row>
    <row r="9106" spans="3:3">
      <c r="C9106" s="33"/>
    </row>
    <row r="9107" spans="3:3">
      <c r="C9107" s="33"/>
    </row>
    <row r="9108" spans="3:3">
      <c r="C9108" s="33"/>
    </row>
    <row r="9109" spans="3:3">
      <c r="C9109" s="33"/>
    </row>
    <row r="9110" spans="3:3">
      <c r="C9110" s="33"/>
    </row>
    <row r="9111" spans="3:3">
      <c r="C9111" s="33"/>
    </row>
    <row r="9112" spans="3:3">
      <c r="C9112" s="33"/>
    </row>
    <row r="9113" spans="3:3">
      <c r="C9113" s="33"/>
    </row>
    <row r="9114" spans="3:3">
      <c r="C9114" s="33"/>
    </row>
    <row r="9115" spans="3:3">
      <c r="C9115" s="33"/>
    </row>
    <row r="9116" spans="3:3">
      <c r="C9116" s="33"/>
    </row>
    <row r="9117" spans="3:3">
      <c r="C9117" s="33"/>
    </row>
    <row r="9118" spans="3:3">
      <c r="C9118" s="33"/>
    </row>
    <row r="9119" spans="3:3">
      <c r="C9119" s="33"/>
    </row>
    <row r="9120" spans="3:3">
      <c r="C9120" s="33"/>
    </row>
    <row r="9121" spans="3:3">
      <c r="C9121" s="33"/>
    </row>
    <row r="9122" spans="3:3">
      <c r="C9122" s="33"/>
    </row>
    <row r="9123" spans="3:3">
      <c r="C9123" s="33"/>
    </row>
    <row r="9124" spans="3:3">
      <c r="C9124" s="33"/>
    </row>
    <row r="9125" spans="3:3">
      <c r="C9125" s="33"/>
    </row>
    <row r="9126" spans="3:3">
      <c r="C9126" s="33"/>
    </row>
    <row r="9127" spans="3:3">
      <c r="C9127" s="33"/>
    </row>
    <row r="9128" spans="3:3">
      <c r="C9128" s="33"/>
    </row>
    <row r="9129" spans="3:3">
      <c r="C9129" s="33"/>
    </row>
    <row r="9130" spans="3:3">
      <c r="C9130" s="33"/>
    </row>
    <row r="9131" spans="3:3">
      <c r="C9131" s="33"/>
    </row>
    <row r="9132" spans="3:3">
      <c r="C9132" s="33"/>
    </row>
    <row r="9133" spans="3:3">
      <c r="C9133" s="33"/>
    </row>
    <row r="9134" spans="3:3">
      <c r="C9134" s="33"/>
    </row>
    <row r="9135" spans="3:3">
      <c r="C9135" s="33"/>
    </row>
    <row r="9136" spans="3:3">
      <c r="C9136" s="33"/>
    </row>
    <row r="9137" spans="3:3">
      <c r="C9137" s="33"/>
    </row>
    <row r="9138" spans="3:3">
      <c r="C9138" s="33"/>
    </row>
    <row r="9139" spans="3:3">
      <c r="C9139" s="33"/>
    </row>
    <row r="9140" spans="3:3">
      <c r="C9140" s="33"/>
    </row>
    <row r="9141" spans="3:3">
      <c r="C9141" s="33"/>
    </row>
    <row r="9142" spans="3:3">
      <c r="C9142" s="33"/>
    </row>
    <row r="9143" spans="3:3">
      <c r="C9143" s="33"/>
    </row>
    <row r="9144" spans="3:3">
      <c r="C9144" s="33"/>
    </row>
    <row r="9145" spans="3:3">
      <c r="C9145" s="33"/>
    </row>
    <row r="9146" spans="3:3">
      <c r="C9146" s="33"/>
    </row>
    <row r="9147" spans="3:3">
      <c r="C9147" s="33"/>
    </row>
    <row r="9148" spans="3:3">
      <c r="C9148" s="33"/>
    </row>
    <row r="9149" spans="3:3">
      <c r="C9149" s="33"/>
    </row>
    <row r="9150" spans="3:3">
      <c r="C9150" s="33"/>
    </row>
    <row r="9151" spans="3:3">
      <c r="C9151" s="33"/>
    </row>
    <row r="9152" spans="3:3">
      <c r="C9152" s="33"/>
    </row>
    <row r="9153" spans="3:3">
      <c r="C9153" s="33"/>
    </row>
    <row r="9154" spans="3:3">
      <c r="C9154" s="33"/>
    </row>
    <row r="9155" spans="3:3">
      <c r="C9155" s="33"/>
    </row>
    <row r="9156" spans="3:3">
      <c r="C9156" s="33"/>
    </row>
    <row r="9157" spans="3:3">
      <c r="C9157" s="33"/>
    </row>
    <row r="9158" spans="3:3">
      <c r="C9158" s="33"/>
    </row>
    <row r="9159" spans="3:3">
      <c r="C9159" s="33"/>
    </row>
    <row r="9160" spans="3:3">
      <c r="C9160" s="33"/>
    </row>
    <row r="9161" spans="3:3">
      <c r="C9161" s="33"/>
    </row>
    <row r="9162" spans="3:3">
      <c r="C9162" s="33"/>
    </row>
    <row r="9163" spans="3:3">
      <c r="C9163" s="33"/>
    </row>
    <row r="9164" spans="3:3">
      <c r="C9164" s="33"/>
    </row>
    <row r="9165" spans="3:3">
      <c r="C9165" s="33"/>
    </row>
    <row r="9166" spans="3:3">
      <c r="C9166" s="33"/>
    </row>
    <row r="9167" spans="3:3">
      <c r="C9167" s="33"/>
    </row>
    <row r="9168" spans="3:3">
      <c r="C9168" s="33"/>
    </row>
    <row r="9169" spans="3:3">
      <c r="C9169" s="33"/>
    </row>
    <row r="9170" spans="3:3">
      <c r="C9170" s="33"/>
    </row>
    <row r="9171" spans="3:3">
      <c r="C9171" s="33"/>
    </row>
    <row r="9172" spans="3:3">
      <c r="C9172" s="33"/>
    </row>
    <row r="9173" spans="3:3">
      <c r="C9173" s="33"/>
    </row>
    <row r="9174" spans="3:3">
      <c r="C9174" s="33"/>
    </row>
    <row r="9175" spans="3:3">
      <c r="C9175" s="33"/>
    </row>
    <row r="9176" spans="3:3">
      <c r="C9176" s="33"/>
    </row>
    <row r="9177" spans="3:3">
      <c r="C9177" s="33"/>
    </row>
    <row r="9178" spans="3:3">
      <c r="C9178" s="33"/>
    </row>
    <row r="9179" spans="3:3">
      <c r="C9179" s="33"/>
    </row>
    <row r="9180" spans="3:3">
      <c r="C9180" s="33"/>
    </row>
    <row r="9181" spans="3:3">
      <c r="C9181" s="33"/>
    </row>
    <row r="9182" spans="3:3">
      <c r="C9182" s="33"/>
    </row>
    <row r="9183" spans="3:3">
      <c r="C9183" s="33"/>
    </row>
    <row r="9184" spans="3:3">
      <c r="C9184" s="33"/>
    </row>
    <row r="9185" spans="3:3">
      <c r="C9185" s="33"/>
    </row>
    <row r="9186" spans="3:3">
      <c r="C9186" s="33"/>
    </row>
    <row r="9187" spans="3:3">
      <c r="C9187" s="33"/>
    </row>
    <row r="9188" spans="3:3">
      <c r="C9188" s="33"/>
    </row>
    <row r="9189" spans="3:3">
      <c r="C9189" s="33"/>
    </row>
    <row r="9190" spans="3:3">
      <c r="C9190" s="33"/>
    </row>
    <row r="9191" spans="3:3">
      <c r="C9191" s="33"/>
    </row>
    <row r="9192" spans="3:3">
      <c r="C9192" s="33"/>
    </row>
    <row r="9193" spans="3:3">
      <c r="C9193" s="33"/>
    </row>
    <row r="9194" spans="3:3">
      <c r="C9194" s="33"/>
    </row>
    <row r="9195" spans="3:3">
      <c r="C9195" s="33"/>
    </row>
    <row r="9196" spans="3:3">
      <c r="C9196" s="33"/>
    </row>
    <row r="9197" spans="3:3">
      <c r="C9197" s="33"/>
    </row>
    <row r="9198" spans="3:3">
      <c r="C9198" s="33"/>
    </row>
    <row r="9199" spans="3:3">
      <c r="C9199" s="33"/>
    </row>
    <row r="9200" spans="3:3">
      <c r="C9200" s="33"/>
    </row>
    <row r="9201" spans="3:3">
      <c r="C9201" s="33"/>
    </row>
    <row r="9202" spans="3:3">
      <c r="C9202" s="33"/>
    </row>
    <row r="9203" spans="3:3">
      <c r="C9203" s="33"/>
    </row>
    <row r="9204" spans="3:3">
      <c r="C9204" s="33"/>
    </row>
    <row r="9205" spans="3:3">
      <c r="C9205" s="33"/>
    </row>
    <row r="9206" spans="3:3">
      <c r="C9206" s="33"/>
    </row>
    <row r="9207" spans="3:3">
      <c r="C9207" s="33"/>
    </row>
    <row r="9208" spans="3:3">
      <c r="C9208" s="33"/>
    </row>
    <row r="9209" spans="3:3">
      <c r="C9209" s="33"/>
    </row>
    <row r="9210" spans="3:3">
      <c r="C9210" s="33"/>
    </row>
    <row r="9211" spans="3:3">
      <c r="C9211" s="33"/>
    </row>
    <row r="9212" spans="3:3">
      <c r="C9212" s="33"/>
    </row>
    <row r="9213" spans="3:3">
      <c r="C9213" s="33"/>
    </row>
    <row r="9214" spans="3:3">
      <c r="C9214" s="33"/>
    </row>
    <row r="9215" spans="3:3">
      <c r="C9215" s="33"/>
    </row>
    <row r="9216" spans="3:3">
      <c r="C9216" s="33"/>
    </row>
    <row r="9217" spans="3:3">
      <c r="C9217" s="33"/>
    </row>
    <row r="9218" spans="3:3">
      <c r="C9218" s="33"/>
    </row>
    <row r="9219" spans="3:3">
      <c r="C9219" s="33"/>
    </row>
    <row r="9220" spans="3:3">
      <c r="C9220" s="33"/>
    </row>
    <row r="9221" spans="3:3">
      <c r="C9221" s="33"/>
    </row>
    <row r="9222" spans="3:3">
      <c r="C9222" s="33"/>
    </row>
    <row r="9223" spans="3:3">
      <c r="C9223" s="33"/>
    </row>
    <row r="9224" spans="3:3">
      <c r="C9224" s="33"/>
    </row>
    <row r="9225" spans="3:3">
      <c r="C9225" s="33"/>
    </row>
    <row r="9226" spans="3:3">
      <c r="C9226" s="33"/>
    </row>
    <row r="9227" spans="3:3">
      <c r="C9227" s="33"/>
    </row>
    <row r="9228" spans="3:3">
      <c r="C9228" s="33"/>
    </row>
    <row r="9229" spans="3:3">
      <c r="C9229" s="33"/>
    </row>
    <row r="9230" spans="3:3">
      <c r="C9230" s="33"/>
    </row>
    <row r="9231" spans="3:3">
      <c r="C9231" s="33"/>
    </row>
    <row r="9232" spans="3:3">
      <c r="C9232" s="33"/>
    </row>
    <row r="9233" spans="3:3">
      <c r="C9233" s="33"/>
    </row>
    <row r="9234" spans="3:3">
      <c r="C9234" s="33"/>
    </row>
    <row r="9235" spans="3:3">
      <c r="C9235" s="33"/>
    </row>
    <row r="9236" spans="3:3">
      <c r="C9236" s="33"/>
    </row>
    <row r="9237" spans="3:3">
      <c r="C9237" s="33"/>
    </row>
    <row r="9238" spans="3:3">
      <c r="C9238" s="33"/>
    </row>
    <row r="9239" spans="3:3">
      <c r="C9239" s="33"/>
    </row>
    <row r="9240" spans="3:3">
      <c r="C9240" s="33"/>
    </row>
    <row r="9241" spans="3:3">
      <c r="C9241" s="33"/>
    </row>
    <row r="9242" spans="3:3">
      <c r="C9242" s="33"/>
    </row>
    <row r="9243" spans="3:3">
      <c r="C9243" s="33"/>
    </row>
    <row r="9244" spans="3:3">
      <c r="C9244" s="33"/>
    </row>
    <row r="9245" spans="3:3">
      <c r="C9245" s="33"/>
    </row>
    <row r="9246" spans="3:3">
      <c r="C9246" s="33"/>
    </row>
    <row r="9247" spans="3:3">
      <c r="C9247" s="33"/>
    </row>
    <row r="9248" spans="3:3">
      <c r="C9248" s="33"/>
    </row>
    <row r="9249" spans="3:3">
      <c r="C9249" s="33"/>
    </row>
    <row r="9250" spans="3:3">
      <c r="C9250" s="33"/>
    </row>
    <row r="9251" spans="3:3">
      <c r="C9251" s="33"/>
    </row>
    <row r="9252" spans="3:3">
      <c r="C9252" s="33"/>
    </row>
    <row r="9253" spans="3:3">
      <c r="C9253" s="33"/>
    </row>
    <row r="9254" spans="3:3">
      <c r="C9254" s="33"/>
    </row>
    <row r="9255" spans="3:3">
      <c r="C9255" s="33"/>
    </row>
    <row r="9256" spans="3:3">
      <c r="C9256" s="33"/>
    </row>
    <row r="9257" spans="3:3">
      <c r="C9257" s="33"/>
    </row>
    <row r="9258" spans="3:3">
      <c r="C9258" s="33"/>
    </row>
    <row r="9259" spans="3:3">
      <c r="C9259" s="33"/>
    </row>
    <row r="9260" spans="3:3">
      <c r="C9260" s="33"/>
    </row>
    <row r="9261" spans="3:3">
      <c r="C9261" s="33"/>
    </row>
    <row r="9262" spans="3:3">
      <c r="C9262" s="33"/>
    </row>
    <row r="9263" spans="3:3">
      <c r="C9263" s="33"/>
    </row>
    <row r="9264" spans="3:3">
      <c r="C9264" s="33"/>
    </row>
    <row r="9265" spans="3:3">
      <c r="C9265" s="33"/>
    </row>
    <row r="9266" spans="3:3">
      <c r="C9266" s="33"/>
    </row>
    <row r="9267" spans="3:3">
      <c r="C9267" s="33"/>
    </row>
    <row r="9268" spans="3:3">
      <c r="C9268" s="33"/>
    </row>
    <row r="9269" spans="3:3">
      <c r="C9269" s="33"/>
    </row>
    <row r="9270" spans="3:3">
      <c r="C9270" s="33"/>
    </row>
    <row r="9271" spans="3:3">
      <c r="C9271" s="33"/>
    </row>
    <row r="9272" spans="3:3">
      <c r="C9272" s="33"/>
    </row>
    <row r="9273" spans="3:3">
      <c r="C9273" s="33"/>
    </row>
    <row r="9274" spans="3:3">
      <c r="C9274" s="33"/>
    </row>
    <row r="9275" spans="3:3">
      <c r="C9275" s="33"/>
    </row>
    <row r="9276" spans="3:3">
      <c r="C9276" s="33"/>
    </row>
    <row r="9277" spans="3:3">
      <c r="C9277" s="33"/>
    </row>
    <row r="9278" spans="3:3">
      <c r="C9278" s="33"/>
    </row>
    <row r="9279" spans="3:3">
      <c r="C9279" s="33"/>
    </row>
    <row r="9280" spans="3:3">
      <c r="C9280" s="33"/>
    </row>
    <row r="9281" spans="3:3">
      <c r="C9281" s="33"/>
    </row>
    <row r="9282" spans="3:3">
      <c r="C9282" s="33"/>
    </row>
    <row r="9283" spans="3:3">
      <c r="C9283" s="33"/>
    </row>
    <row r="9284" spans="3:3">
      <c r="C9284" s="33"/>
    </row>
    <row r="9285" spans="3:3">
      <c r="C9285" s="33"/>
    </row>
    <row r="9286" spans="3:3">
      <c r="C9286" s="33"/>
    </row>
    <row r="9287" spans="3:3">
      <c r="C9287" s="33"/>
    </row>
    <row r="9288" spans="3:3">
      <c r="C9288" s="33"/>
    </row>
    <row r="9289" spans="3:3">
      <c r="C9289" s="33"/>
    </row>
    <row r="9290" spans="3:3">
      <c r="C9290" s="33"/>
    </row>
    <row r="9291" spans="3:3">
      <c r="C9291" s="33"/>
    </row>
    <row r="9292" spans="3:3">
      <c r="C9292" s="33"/>
    </row>
    <row r="9293" spans="3:3">
      <c r="C9293" s="33"/>
    </row>
    <row r="9294" spans="3:3">
      <c r="C9294" s="33"/>
    </row>
    <row r="9295" spans="3:3">
      <c r="C9295" s="33"/>
    </row>
    <row r="9296" spans="3:3">
      <c r="C9296" s="33"/>
    </row>
    <row r="9297" spans="3:3">
      <c r="C9297" s="33"/>
    </row>
    <row r="9298" spans="3:3">
      <c r="C9298" s="33"/>
    </row>
    <row r="9299" spans="3:3">
      <c r="C9299" s="33"/>
    </row>
    <row r="9300" spans="3:3">
      <c r="C9300" s="33"/>
    </row>
    <row r="9301" spans="3:3">
      <c r="C9301" s="33"/>
    </row>
    <row r="9302" spans="3:3">
      <c r="C9302" s="33"/>
    </row>
    <row r="9303" spans="3:3">
      <c r="C9303" s="33"/>
    </row>
    <row r="9304" spans="3:3">
      <c r="C9304" s="33"/>
    </row>
    <row r="9305" spans="3:3">
      <c r="C9305" s="33"/>
    </row>
    <row r="9306" spans="3:3">
      <c r="C9306" s="33"/>
    </row>
    <row r="9307" spans="3:3">
      <c r="C9307" s="33"/>
    </row>
    <row r="9308" spans="3:3">
      <c r="C9308" s="33"/>
    </row>
    <row r="9309" spans="3:3">
      <c r="C9309" s="33"/>
    </row>
    <row r="9310" spans="3:3">
      <c r="C9310" s="33"/>
    </row>
    <row r="9311" spans="3:3">
      <c r="C9311" s="33"/>
    </row>
    <row r="9312" spans="3:3">
      <c r="C9312" s="33"/>
    </row>
    <row r="9313" spans="3:3">
      <c r="C9313" s="33"/>
    </row>
    <row r="9314" spans="3:3">
      <c r="C9314" s="33"/>
    </row>
    <row r="9315" spans="3:3">
      <c r="C9315" s="33"/>
    </row>
    <row r="9316" spans="3:3">
      <c r="C9316" s="33"/>
    </row>
    <row r="9317" spans="3:3">
      <c r="C9317" s="33"/>
    </row>
    <row r="9318" spans="3:3">
      <c r="C9318" s="33"/>
    </row>
    <row r="9319" spans="3:3">
      <c r="C9319" s="33"/>
    </row>
    <row r="9320" spans="3:3">
      <c r="C9320" s="33"/>
    </row>
    <row r="9321" spans="3:3">
      <c r="C9321" s="33"/>
    </row>
    <row r="9322" spans="3:3">
      <c r="C9322" s="33"/>
    </row>
    <row r="9323" spans="3:3">
      <c r="C9323" s="33"/>
    </row>
    <row r="9324" spans="3:3">
      <c r="C9324" s="33"/>
    </row>
    <row r="9325" spans="3:3">
      <c r="C9325" s="33"/>
    </row>
    <row r="9326" spans="3:3">
      <c r="C9326" s="33"/>
    </row>
    <row r="9327" spans="3:3">
      <c r="C9327" s="33"/>
    </row>
    <row r="9328" spans="3:3">
      <c r="C9328" s="33"/>
    </row>
    <row r="9329" spans="3:3">
      <c r="C9329" s="33"/>
    </row>
    <row r="9330" spans="3:3">
      <c r="C9330" s="33"/>
    </row>
    <row r="9331" spans="3:3">
      <c r="C9331" s="33"/>
    </row>
    <row r="9332" spans="3:3">
      <c r="C9332" s="33"/>
    </row>
    <row r="9333" spans="3:3">
      <c r="C9333" s="33"/>
    </row>
    <row r="9334" spans="3:3">
      <c r="C9334" s="33"/>
    </row>
    <row r="9335" spans="3:3">
      <c r="C9335" s="33"/>
    </row>
    <row r="9336" spans="3:3">
      <c r="C9336" s="33"/>
    </row>
    <row r="9337" spans="3:3">
      <c r="C9337" s="33"/>
    </row>
    <row r="9338" spans="3:3">
      <c r="C9338" s="33"/>
    </row>
    <row r="9339" spans="3:3">
      <c r="C9339" s="33"/>
    </row>
    <row r="9340" spans="3:3">
      <c r="C9340" s="33"/>
    </row>
    <row r="9341" spans="3:3">
      <c r="C9341" s="33"/>
    </row>
    <row r="9342" spans="3:3">
      <c r="C9342" s="33"/>
    </row>
    <row r="9343" spans="3:3">
      <c r="C9343" s="33"/>
    </row>
    <row r="9344" spans="3:3">
      <c r="C9344" s="33"/>
    </row>
    <row r="9345" spans="3:3">
      <c r="C9345" s="33"/>
    </row>
    <row r="9346" spans="3:3">
      <c r="C9346" s="33"/>
    </row>
    <row r="9347" spans="3:3">
      <c r="C9347" s="33"/>
    </row>
    <row r="9348" spans="3:3">
      <c r="C9348" s="33"/>
    </row>
    <row r="9349" spans="3:3">
      <c r="C9349" s="33"/>
    </row>
    <row r="9350" spans="3:3">
      <c r="C9350" s="33"/>
    </row>
    <row r="9351" spans="3:3">
      <c r="C9351" s="33"/>
    </row>
    <row r="9352" spans="3:3">
      <c r="C9352" s="33"/>
    </row>
    <row r="9353" spans="3:3">
      <c r="C9353" s="33"/>
    </row>
    <row r="9354" spans="3:3">
      <c r="C9354" s="33"/>
    </row>
    <row r="9355" spans="3:3">
      <c r="C9355" s="33"/>
    </row>
    <row r="9356" spans="3:3">
      <c r="C9356" s="33"/>
    </row>
    <row r="9357" spans="3:3">
      <c r="C9357" s="33"/>
    </row>
    <row r="9358" spans="3:3">
      <c r="C9358" s="33"/>
    </row>
    <row r="9359" spans="3:3">
      <c r="C9359" s="33"/>
    </row>
    <row r="9360" spans="3:3">
      <c r="C9360" s="33"/>
    </row>
    <row r="9361" spans="3:3">
      <c r="C9361" s="33"/>
    </row>
    <row r="9362" spans="3:3">
      <c r="C9362" s="33"/>
    </row>
    <row r="9363" spans="3:3">
      <c r="C9363" s="33"/>
    </row>
    <row r="9364" spans="3:3">
      <c r="C9364" s="33"/>
    </row>
    <row r="9365" spans="3:3">
      <c r="C9365" s="33"/>
    </row>
    <row r="9366" spans="3:3">
      <c r="C9366" s="33"/>
    </row>
    <row r="9367" spans="3:3">
      <c r="C9367" s="33"/>
    </row>
    <row r="9368" spans="3:3">
      <c r="C9368" s="33"/>
    </row>
    <row r="9369" spans="3:3">
      <c r="C9369" s="33"/>
    </row>
    <row r="9370" spans="3:3">
      <c r="C9370" s="33"/>
    </row>
    <row r="9371" spans="3:3">
      <c r="C9371" s="33"/>
    </row>
    <row r="9372" spans="3:3">
      <c r="C9372" s="33"/>
    </row>
    <row r="9373" spans="3:3">
      <c r="C9373" s="33"/>
    </row>
    <row r="9374" spans="3:3">
      <c r="C9374" s="33"/>
    </row>
    <row r="9375" spans="3:3">
      <c r="C9375" s="33"/>
    </row>
    <row r="9376" spans="3:3">
      <c r="C9376" s="33"/>
    </row>
    <row r="9377" spans="3:3">
      <c r="C9377" s="33"/>
    </row>
    <row r="9378" spans="3:3">
      <c r="C9378" s="33"/>
    </row>
    <row r="9379" spans="3:3">
      <c r="C9379" s="33"/>
    </row>
    <row r="9380" spans="3:3">
      <c r="C9380" s="33"/>
    </row>
    <row r="9381" spans="3:3">
      <c r="C9381" s="33"/>
    </row>
    <row r="9382" spans="3:3">
      <c r="C9382" s="33"/>
    </row>
    <row r="9383" spans="3:3">
      <c r="C9383" s="33"/>
    </row>
    <row r="9384" spans="3:3">
      <c r="C9384" s="33"/>
    </row>
    <row r="9385" spans="3:3">
      <c r="C9385" s="33"/>
    </row>
    <row r="9386" spans="3:3">
      <c r="C9386" s="33"/>
    </row>
    <row r="9387" spans="3:3">
      <c r="C9387" s="33"/>
    </row>
    <row r="9388" spans="3:3">
      <c r="C9388" s="33"/>
    </row>
    <row r="9389" spans="3:3">
      <c r="C9389" s="33"/>
    </row>
    <row r="9390" spans="3:3">
      <c r="C9390" s="33"/>
    </row>
    <row r="9391" spans="3:3">
      <c r="C9391" s="33"/>
    </row>
    <row r="9392" spans="3:3">
      <c r="C9392" s="33"/>
    </row>
    <row r="9393" spans="3:3">
      <c r="C9393" s="33"/>
    </row>
    <row r="9394" spans="3:3">
      <c r="C9394" s="33"/>
    </row>
    <row r="9395" spans="3:3">
      <c r="C9395" s="33"/>
    </row>
    <row r="9396" spans="3:3">
      <c r="C9396" s="33"/>
    </row>
    <row r="9397" spans="3:3">
      <c r="C9397" s="33"/>
    </row>
    <row r="9398" spans="3:3">
      <c r="C9398" s="33"/>
    </row>
    <row r="9399" spans="3:3">
      <c r="C9399" s="33"/>
    </row>
    <row r="9400" spans="3:3">
      <c r="C9400" s="33"/>
    </row>
    <row r="9401" spans="3:3">
      <c r="C9401" s="33"/>
    </row>
    <row r="9402" spans="3:3">
      <c r="C9402" s="33"/>
    </row>
    <row r="9403" spans="3:3">
      <c r="C9403" s="33"/>
    </row>
    <row r="9404" spans="3:3">
      <c r="C9404" s="33"/>
    </row>
    <row r="9405" spans="3:3">
      <c r="C9405" s="33"/>
    </row>
    <row r="9406" spans="3:3">
      <c r="C9406" s="33"/>
    </row>
    <row r="9407" spans="3:3">
      <c r="C9407" s="33"/>
    </row>
    <row r="9408" spans="3:3">
      <c r="C9408" s="33"/>
    </row>
    <row r="9409" spans="3:3">
      <c r="C9409" s="33"/>
    </row>
    <row r="9410" spans="3:3">
      <c r="C9410" s="33"/>
    </row>
    <row r="9411" spans="3:3">
      <c r="C9411" s="33"/>
    </row>
    <row r="9412" spans="3:3">
      <c r="C9412" s="33"/>
    </row>
    <row r="9413" spans="3:3">
      <c r="C9413" s="33"/>
    </row>
    <row r="9414" spans="3:3">
      <c r="C9414" s="33"/>
    </row>
    <row r="9415" spans="3:3">
      <c r="C9415" s="33"/>
    </row>
    <row r="9416" spans="3:3">
      <c r="C9416" s="33"/>
    </row>
    <row r="9417" spans="3:3">
      <c r="C9417" s="33"/>
    </row>
    <row r="9418" spans="3:3">
      <c r="C9418" s="33"/>
    </row>
    <row r="9419" spans="3:3">
      <c r="C9419" s="33"/>
    </row>
    <row r="9420" spans="3:3">
      <c r="C9420" s="33"/>
    </row>
    <row r="9421" spans="3:3">
      <c r="C9421" s="33"/>
    </row>
    <row r="9422" spans="3:3">
      <c r="C9422" s="33"/>
    </row>
    <row r="9423" spans="3:3">
      <c r="C9423" s="33"/>
    </row>
    <row r="9424" spans="3:3">
      <c r="C9424" s="33"/>
    </row>
    <row r="9425" spans="3:3">
      <c r="C9425" s="33"/>
    </row>
    <row r="9426" spans="3:3">
      <c r="C9426" s="33"/>
    </row>
    <row r="9427" spans="3:3">
      <c r="C9427" s="33"/>
    </row>
    <row r="9428" spans="3:3">
      <c r="C9428" s="33"/>
    </row>
    <row r="9429" spans="3:3">
      <c r="C9429" s="33"/>
    </row>
    <row r="9430" spans="3:3">
      <c r="C9430" s="33"/>
    </row>
    <row r="9431" spans="3:3">
      <c r="C9431" s="33"/>
    </row>
    <row r="9432" spans="3:3">
      <c r="C9432" s="33"/>
    </row>
    <row r="9433" spans="3:3">
      <c r="C9433" s="33"/>
    </row>
    <row r="9434" spans="3:3">
      <c r="C9434" s="33"/>
    </row>
    <row r="9435" spans="3:3">
      <c r="C9435" s="33"/>
    </row>
    <row r="9436" spans="3:3">
      <c r="C9436" s="33"/>
    </row>
    <row r="9437" spans="3:3">
      <c r="C9437" s="33"/>
    </row>
    <row r="9438" spans="3:3">
      <c r="C9438" s="33"/>
    </row>
    <row r="9439" spans="3:3">
      <c r="C9439" s="33"/>
    </row>
    <row r="9440" spans="3:3">
      <c r="C9440" s="33"/>
    </row>
    <row r="9441" spans="3:3">
      <c r="C9441" s="33"/>
    </row>
    <row r="9442" spans="3:3">
      <c r="C9442" s="33"/>
    </row>
    <row r="9443" spans="3:3">
      <c r="C9443" s="33"/>
    </row>
    <row r="9444" spans="3:3">
      <c r="C9444" s="33"/>
    </row>
    <row r="9445" spans="3:3">
      <c r="C9445" s="33"/>
    </row>
    <row r="9446" spans="3:3">
      <c r="C9446" s="33"/>
    </row>
    <row r="9447" spans="3:3">
      <c r="C9447" s="33"/>
    </row>
    <row r="9448" spans="3:3">
      <c r="C9448" s="33"/>
    </row>
    <row r="9449" spans="3:3">
      <c r="C9449" s="33"/>
    </row>
    <row r="9450" spans="3:3">
      <c r="C9450" s="33"/>
    </row>
    <row r="9451" spans="3:3">
      <c r="C9451" s="33"/>
    </row>
    <row r="9452" spans="3:3">
      <c r="C9452" s="33"/>
    </row>
    <row r="9453" spans="3:3">
      <c r="C9453" s="33"/>
    </row>
    <row r="9454" spans="3:3">
      <c r="C9454" s="33"/>
    </row>
    <row r="9455" spans="3:3">
      <c r="C9455" s="33"/>
    </row>
    <row r="9456" spans="3:3">
      <c r="C9456" s="33"/>
    </row>
    <row r="9457" spans="3:3">
      <c r="C9457" s="33"/>
    </row>
    <row r="9458" spans="3:3">
      <c r="C9458" s="33"/>
    </row>
    <row r="9459" spans="3:3">
      <c r="C9459" s="33"/>
    </row>
    <row r="9460" spans="3:3">
      <c r="C9460" s="33"/>
    </row>
    <row r="9461" spans="3:3">
      <c r="C9461" s="33"/>
    </row>
    <row r="9462" spans="3:3">
      <c r="C9462" s="33"/>
    </row>
    <row r="9463" spans="3:3">
      <c r="C9463" s="33"/>
    </row>
    <row r="9464" spans="3:3">
      <c r="C9464" s="33"/>
    </row>
    <row r="9465" spans="3:3">
      <c r="C9465" s="33"/>
    </row>
    <row r="9466" spans="3:3">
      <c r="C9466" s="33"/>
    </row>
    <row r="9467" spans="3:3">
      <c r="C9467" s="33"/>
    </row>
    <row r="9468" spans="3:3">
      <c r="C9468" s="33"/>
    </row>
    <row r="9469" spans="3:3">
      <c r="C9469" s="33"/>
    </row>
    <row r="9470" spans="3:3">
      <c r="C9470" s="33"/>
    </row>
    <row r="9471" spans="3:3">
      <c r="C9471" s="33"/>
    </row>
    <row r="9472" spans="3:3">
      <c r="C9472" s="33"/>
    </row>
    <row r="9473" spans="3:3">
      <c r="C9473" s="33"/>
    </row>
    <row r="9474" spans="3:3">
      <c r="C9474" s="33"/>
    </row>
    <row r="9475" spans="3:3">
      <c r="C9475" s="33"/>
    </row>
    <row r="9476" spans="3:3">
      <c r="C9476" s="33"/>
    </row>
    <row r="9477" spans="3:3">
      <c r="C9477" s="33"/>
    </row>
    <row r="9478" spans="3:3">
      <c r="C9478" s="33"/>
    </row>
    <row r="9479" spans="3:3">
      <c r="C9479" s="33"/>
    </row>
    <row r="9480" spans="3:3">
      <c r="C9480" s="33"/>
    </row>
    <row r="9481" spans="3:3">
      <c r="C9481" s="33"/>
    </row>
    <row r="9482" spans="3:3">
      <c r="C9482" s="33"/>
    </row>
    <row r="9483" spans="3:3">
      <c r="C9483" s="33"/>
    </row>
    <row r="9484" spans="3:3">
      <c r="C9484" s="33"/>
    </row>
    <row r="9485" spans="3:3">
      <c r="C9485" s="33"/>
    </row>
    <row r="9486" spans="3:3">
      <c r="C9486" s="33"/>
    </row>
    <row r="9487" spans="3:3">
      <c r="C9487" s="33"/>
    </row>
    <row r="9488" spans="3:3">
      <c r="C9488" s="33"/>
    </row>
    <row r="9489" spans="3:3">
      <c r="C9489" s="33"/>
    </row>
    <row r="9490" spans="3:3">
      <c r="C9490" s="33"/>
    </row>
    <row r="9491" spans="3:3">
      <c r="C9491" s="33"/>
    </row>
    <row r="9492" spans="3:3">
      <c r="C9492" s="33"/>
    </row>
    <row r="9493" spans="3:3">
      <c r="C9493" s="33"/>
    </row>
    <row r="9494" spans="3:3">
      <c r="C9494" s="33"/>
    </row>
    <row r="9495" spans="3:3">
      <c r="C9495" s="33"/>
    </row>
    <row r="9496" spans="3:3">
      <c r="C9496" s="33"/>
    </row>
    <row r="9497" spans="3:3">
      <c r="C9497" s="33"/>
    </row>
    <row r="9498" spans="3:3">
      <c r="C9498" s="33"/>
    </row>
    <row r="9499" spans="3:3">
      <c r="C9499" s="33"/>
    </row>
    <row r="9500" spans="3:3">
      <c r="C9500" s="33"/>
    </row>
    <row r="9501" spans="3:3">
      <c r="C9501" s="33"/>
    </row>
    <row r="9502" spans="3:3">
      <c r="C9502" s="33"/>
    </row>
    <row r="9503" spans="3:3">
      <c r="C9503" s="33"/>
    </row>
    <row r="9504" spans="3:3">
      <c r="C9504" s="33"/>
    </row>
    <row r="9505" spans="3:3">
      <c r="C9505" s="33"/>
    </row>
    <row r="9506" spans="3:3">
      <c r="C9506" s="33"/>
    </row>
    <row r="9507" spans="3:3">
      <c r="C9507" s="33"/>
    </row>
    <row r="9508" spans="3:3">
      <c r="C9508" s="33"/>
    </row>
    <row r="9509" spans="3:3">
      <c r="C9509" s="33"/>
    </row>
    <row r="9510" spans="3:3">
      <c r="C9510" s="33"/>
    </row>
    <row r="9511" spans="3:3">
      <c r="C9511" s="33"/>
    </row>
    <row r="9512" spans="3:3">
      <c r="C9512" s="33"/>
    </row>
    <row r="9513" spans="3:3">
      <c r="C9513" s="33"/>
    </row>
    <row r="9514" spans="3:3">
      <c r="C9514" s="33"/>
    </row>
    <row r="9515" spans="3:3">
      <c r="C9515" s="33"/>
    </row>
    <row r="9516" spans="3:3">
      <c r="C9516" s="33"/>
    </row>
    <row r="9517" spans="3:3">
      <c r="C9517" s="33"/>
    </row>
    <row r="9518" spans="3:3">
      <c r="C9518" s="33"/>
    </row>
    <row r="9519" spans="3:3">
      <c r="C9519" s="33"/>
    </row>
    <row r="9520" spans="3:3">
      <c r="C9520" s="33"/>
    </row>
    <row r="9521" spans="3:3">
      <c r="C9521" s="33"/>
    </row>
    <row r="9522" spans="3:3">
      <c r="C9522" s="33"/>
    </row>
    <row r="9523" spans="3:3">
      <c r="C9523" s="33"/>
    </row>
    <row r="9524" spans="3:3">
      <c r="C9524" s="33"/>
    </row>
    <row r="9525" spans="3:3">
      <c r="C9525" s="33"/>
    </row>
    <row r="9526" spans="3:3">
      <c r="C9526" s="33"/>
    </row>
    <row r="9527" spans="3:3">
      <c r="C9527" s="33"/>
    </row>
    <row r="9528" spans="3:3">
      <c r="C9528" s="33"/>
    </row>
    <row r="9529" spans="3:3">
      <c r="C9529" s="33"/>
    </row>
    <row r="9530" spans="3:3">
      <c r="C9530" s="33"/>
    </row>
    <row r="9531" spans="3:3">
      <c r="C9531" s="33"/>
    </row>
    <row r="9532" spans="3:3">
      <c r="C9532" s="33"/>
    </row>
    <row r="9533" spans="3:3">
      <c r="C9533" s="33"/>
    </row>
    <row r="9534" spans="3:3">
      <c r="C9534" s="33"/>
    </row>
    <row r="9535" spans="3:3">
      <c r="C9535" s="33"/>
    </row>
    <row r="9536" spans="3:3">
      <c r="C9536" s="33"/>
    </row>
    <row r="9537" spans="3:3">
      <c r="C9537" s="33"/>
    </row>
    <row r="9538" spans="3:3">
      <c r="C9538" s="33"/>
    </row>
    <row r="9539" spans="3:3">
      <c r="C9539" s="33"/>
    </row>
    <row r="9540" spans="3:3">
      <c r="C9540" s="33"/>
    </row>
    <row r="9541" spans="3:3">
      <c r="C9541" s="33"/>
    </row>
    <row r="9542" spans="3:3">
      <c r="C9542" s="33"/>
    </row>
    <row r="9543" spans="3:3">
      <c r="C9543" s="33"/>
    </row>
    <row r="9544" spans="3:3">
      <c r="C9544" s="33"/>
    </row>
    <row r="9545" spans="3:3">
      <c r="C9545" s="33"/>
    </row>
    <row r="9546" spans="3:3">
      <c r="C9546" s="33"/>
    </row>
    <row r="9547" spans="3:3">
      <c r="C9547" s="33"/>
    </row>
    <row r="9548" spans="3:3">
      <c r="C9548" s="33"/>
    </row>
    <row r="9549" spans="3:3">
      <c r="C9549" s="33"/>
    </row>
    <row r="9550" spans="3:3">
      <c r="C9550" s="33"/>
    </row>
    <row r="9551" spans="3:3">
      <c r="C9551" s="33"/>
    </row>
    <row r="9552" spans="3:3">
      <c r="C9552" s="33"/>
    </row>
    <row r="9553" spans="3:3">
      <c r="C9553" s="33"/>
    </row>
    <row r="9554" spans="3:3">
      <c r="C9554" s="33"/>
    </row>
    <row r="9555" spans="3:3">
      <c r="C9555" s="33"/>
    </row>
    <row r="9556" spans="3:3">
      <c r="C9556" s="33"/>
    </row>
    <row r="9557" spans="3:3">
      <c r="C9557" s="33"/>
    </row>
    <row r="9558" spans="3:3">
      <c r="C9558" s="33"/>
    </row>
    <row r="9559" spans="3:3">
      <c r="C9559" s="33"/>
    </row>
    <row r="9560" spans="3:3">
      <c r="C9560" s="33"/>
    </row>
    <row r="9561" spans="3:3">
      <c r="C9561" s="33"/>
    </row>
    <row r="9562" spans="3:3">
      <c r="C9562" s="33"/>
    </row>
    <row r="9563" spans="3:3">
      <c r="C9563" s="33"/>
    </row>
    <row r="9564" spans="3:3">
      <c r="C9564" s="33"/>
    </row>
    <row r="9565" spans="3:3">
      <c r="C9565" s="33"/>
    </row>
    <row r="9566" spans="3:3">
      <c r="C9566" s="33"/>
    </row>
    <row r="9567" spans="3:3">
      <c r="C9567" s="33"/>
    </row>
    <row r="9568" spans="3:3">
      <c r="C9568" s="33"/>
    </row>
    <row r="9569" spans="3:3">
      <c r="C9569" s="33"/>
    </row>
    <row r="9570" spans="3:3">
      <c r="C9570" s="33"/>
    </row>
    <row r="9571" spans="3:3">
      <c r="C9571" s="33"/>
    </row>
    <row r="9572" spans="3:3">
      <c r="C9572" s="33"/>
    </row>
    <row r="9573" spans="3:3">
      <c r="C9573" s="33"/>
    </row>
    <row r="9574" spans="3:3">
      <c r="C9574" s="33"/>
    </row>
    <row r="9575" spans="3:3">
      <c r="C9575" s="33"/>
    </row>
    <row r="9576" spans="3:3">
      <c r="C9576" s="33"/>
    </row>
    <row r="9577" spans="3:3">
      <c r="C9577" s="33"/>
    </row>
    <row r="9578" spans="3:3">
      <c r="C9578" s="33"/>
    </row>
    <row r="9579" spans="3:3">
      <c r="C9579" s="33"/>
    </row>
    <row r="9580" spans="3:3">
      <c r="C9580" s="33"/>
    </row>
    <row r="9581" spans="3:3">
      <c r="C9581" s="33"/>
    </row>
    <row r="9582" spans="3:3">
      <c r="C9582" s="33"/>
    </row>
    <row r="9583" spans="3:3">
      <c r="C9583" s="33"/>
    </row>
    <row r="9584" spans="3:3">
      <c r="C9584" s="33"/>
    </row>
    <row r="9585" spans="3:3">
      <c r="C9585" s="33"/>
    </row>
    <row r="9586" spans="3:3">
      <c r="C9586" s="33"/>
    </row>
    <row r="9587" spans="3:3">
      <c r="C9587" s="33"/>
    </row>
    <row r="9588" spans="3:3">
      <c r="C9588" s="33"/>
    </row>
    <row r="9589" spans="3:3">
      <c r="C9589" s="33"/>
    </row>
    <row r="9590" spans="3:3">
      <c r="C9590" s="33"/>
    </row>
    <row r="9591" spans="3:3">
      <c r="C9591" s="33"/>
    </row>
    <row r="9592" spans="3:3">
      <c r="C9592" s="33"/>
    </row>
    <row r="9593" spans="3:3">
      <c r="C9593" s="33"/>
    </row>
    <row r="9594" spans="3:3">
      <c r="C9594" s="33"/>
    </row>
    <row r="9595" spans="3:3">
      <c r="C9595" s="33"/>
    </row>
    <row r="9596" spans="3:3">
      <c r="C9596" s="33"/>
    </row>
    <row r="9597" spans="3:3">
      <c r="C9597" s="33"/>
    </row>
    <row r="9598" spans="3:3">
      <c r="C9598" s="33"/>
    </row>
    <row r="9599" spans="3:3">
      <c r="C9599" s="33"/>
    </row>
    <row r="9600" spans="3:3">
      <c r="C9600" s="33"/>
    </row>
    <row r="9601" spans="3:3">
      <c r="C9601" s="33"/>
    </row>
    <row r="9602" spans="3:3">
      <c r="C9602" s="33"/>
    </row>
    <row r="9603" spans="3:3">
      <c r="C9603" s="33"/>
    </row>
    <row r="9604" spans="3:3">
      <c r="C9604" s="33"/>
    </row>
    <row r="9605" spans="3:3">
      <c r="C9605" s="33"/>
    </row>
    <row r="9606" spans="3:3">
      <c r="C9606" s="33"/>
    </row>
    <row r="9607" spans="3:3">
      <c r="C9607" s="33"/>
    </row>
    <row r="9608" spans="3:3">
      <c r="C9608" s="33"/>
    </row>
    <row r="9609" spans="3:3">
      <c r="C9609" s="33"/>
    </row>
    <row r="9610" spans="3:3">
      <c r="C9610" s="33"/>
    </row>
    <row r="9611" spans="3:3">
      <c r="C9611" s="33"/>
    </row>
    <row r="9612" spans="3:3">
      <c r="C9612" s="33"/>
    </row>
    <row r="9613" spans="3:3">
      <c r="C9613" s="33"/>
    </row>
    <row r="9614" spans="3:3">
      <c r="C9614" s="33"/>
    </row>
    <row r="9615" spans="3:3">
      <c r="C9615" s="33"/>
    </row>
    <row r="9616" spans="3:3">
      <c r="C9616" s="33"/>
    </row>
    <row r="9617" spans="3:3">
      <c r="C9617" s="33"/>
    </row>
    <row r="9618" spans="3:3">
      <c r="C9618" s="33"/>
    </row>
    <row r="9619" spans="3:3">
      <c r="C9619" s="33"/>
    </row>
    <row r="9620" spans="3:3">
      <c r="C9620" s="33"/>
    </row>
    <row r="9621" spans="3:3">
      <c r="C9621" s="33"/>
    </row>
    <row r="9622" spans="3:3">
      <c r="C9622" s="33"/>
    </row>
    <row r="9623" spans="3:3">
      <c r="C9623" s="33"/>
    </row>
    <row r="9624" spans="3:3">
      <c r="C9624" s="33"/>
    </row>
    <row r="9625" spans="3:3">
      <c r="C9625" s="33"/>
    </row>
    <row r="9626" spans="3:3">
      <c r="C9626" s="33"/>
    </row>
    <row r="9627" spans="3:3">
      <c r="C9627" s="33"/>
    </row>
    <row r="9628" spans="3:3">
      <c r="C9628" s="33"/>
    </row>
    <row r="9629" spans="3:3">
      <c r="C9629" s="33"/>
    </row>
    <row r="9630" spans="3:3">
      <c r="C9630" s="33"/>
    </row>
    <row r="9631" spans="3:3">
      <c r="C9631" s="33"/>
    </row>
    <row r="9632" spans="3:3">
      <c r="C9632" s="33"/>
    </row>
    <row r="9633" spans="3:3">
      <c r="C9633" s="33"/>
    </row>
    <row r="9634" spans="3:3">
      <c r="C9634" s="33"/>
    </row>
    <row r="9635" spans="3:3">
      <c r="C9635" s="33"/>
    </row>
    <row r="9636" spans="3:3">
      <c r="C9636" s="33"/>
    </row>
    <row r="9637" spans="3:3">
      <c r="C9637" s="33"/>
    </row>
    <row r="9638" spans="3:3">
      <c r="C9638" s="33"/>
    </row>
    <row r="9639" spans="3:3">
      <c r="C9639" s="33"/>
    </row>
    <row r="9640" spans="3:3">
      <c r="C9640" s="33"/>
    </row>
    <row r="9641" spans="3:3">
      <c r="C9641" s="33"/>
    </row>
    <row r="9642" spans="3:3">
      <c r="C9642" s="33"/>
    </row>
    <row r="9643" spans="3:3">
      <c r="C9643" s="33"/>
    </row>
    <row r="9644" spans="3:3">
      <c r="C9644" s="33"/>
    </row>
    <row r="9645" spans="3:3">
      <c r="C9645" s="33"/>
    </row>
    <row r="9646" spans="3:3">
      <c r="C9646" s="33"/>
    </row>
    <row r="9647" spans="3:3">
      <c r="C9647" s="33"/>
    </row>
    <row r="9648" spans="3:3">
      <c r="C9648" s="33"/>
    </row>
    <row r="9649" spans="3:3">
      <c r="C9649" s="33"/>
    </row>
    <row r="9650" spans="3:3">
      <c r="C9650" s="33"/>
    </row>
    <row r="9651" spans="3:3">
      <c r="C9651" s="33"/>
    </row>
    <row r="9652" spans="3:3">
      <c r="C9652" s="33"/>
    </row>
    <row r="9653" spans="3:3">
      <c r="C9653" s="33"/>
    </row>
    <row r="9654" spans="3:3">
      <c r="C9654" s="33"/>
    </row>
    <row r="9655" spans="3:3">
      <c r="C9655" s="33"/>
    </row>
    <row r="9656" spans="3:3">
      <c r="C9656" s="33"/>
    </row>
    <row r="9657" spans="3:3">
      <c r="C9657" s="33"/>
    </row>
    <row r="9658" spans="3:3">
      <c r="C9658" s="33"/>
    </row>
    <row r="9659" spans="3:3">
      <c r="C9659" s="33"/>
    </row>
    <row r="9660" spans="3:3">
      <c r="C9660" s="33"/>
    </row>
    <row r="9661" spans="3:3">
      <c r="C9661" s="33"/>
    </row>
    <row r="9662" spans="3:3">
      <c r="C9662" s="33"/>
    </row>
    <row r="9663" spans="3:3">
      <c r="C9663" s="33"/>
    </row>
    <row r="9664" spans="3:3">
      <c r="C9664" s="33"/>
    </row>
    <row r="9665" spans="3:3">
      <c r="C9665" s="33"/>
    </row>
    <row r="9666" spans="3:3">
      <c r="C9666" s="33"/>
    </row>
    <row r="9667" spans="3:3">
      <c r="C9667" s="33"/>
    </row>
    <row r="9668" spans="3:3">
      <c r="C9668" s="33"/>
    </row>
    <row r="9669" spans="3:3">
      <c r="C9669" s="33"/>
    </row>
    <row r="9670" spans="3:3">
      <c r="C9670" s="33"/>
    </row>
    <row r="9671" spans="3:3">
      <c r="C9671" s="33"/>
    </row>
    <row r="9672" spans="3:3">
      <c r="C9672" s="33"/>
    </row>
    <row r="9673" spans="3:3">
      <c r="C9673" s="33"/>
    </row>
    <row r="9674" spans="3:3">
      <c r="C9674" s="33"/>
    </row>
    <row r="9675" spans="3:3">
      <c r="C9675" s="33"/>
    </row>
    <row r="9676" spans="3:3">
      <c r="C9676" s="33"/>
    </row>
    <row r="9677" spans="3:3">
      <c r="C9677" s="33"/>
    </row>
    <row r="9678" spans="3:3">
      <c r="C9678" s="33"/>
    </row>
    <row r="9679" spans="3:3">
      <c r="C9679" s="33"/>
    </row>
    <row r="9680" spans="3:3">
      <c r="C9680" s="33"/>
    </row>
    <row r="9681" spans="3:3">
      <c r="C9681" s="33"/>
    </row>
    <row r="9682" spans="3:3">
      <c r="C9682" s="33"/>
    </row>
    <row r="9683" spans="3:3">
      <c r="C9683" s="33"/>
    </row>
    <row r="9684" spans="3:3">
      <c r="C9684" s="33"/>
    </row>
    <row r="9685" spans="3:3">
      <c r="C9685" s="33"/>
    </row>
    <row r="9686" spans="3:3">
      <c r="C9686" s="33"/>
    </row>
    <row r="9687" spans="3:3">
      <c r="C9687" s="33"/>
    </row>
    <row r="9688" spans="3:3">
      <c r="C9688" s="33"/>
    </row>
    <row r="9689" spans="3:3">
      <c r="C9689" s="33"/>
    </row>
    <row r="9690" spans="3:3">
      <c r="C9690" s="33"/>
    </row>
    <row r="9691" spans="3:3">
      <c r="C9691" s="33"/>
    </row>
    <row r="9692" spans="3:3">
      <c r="C9692" s="33"/>
    </row>
    <row r="9693" spans="3:3">
      <c r="C9693" s="33"/>
    </row>
    <row r="9694" spans="3:3">
      <c r="C9694" s="33"/>
    </row>
    <row r="9695" spans="3:3">
      <c r="C9695" s="33"/>
    </row>
    <row r="9696" spans="3:3">
      <c r="C9696" s="33"/>
    </row>
    <row r="9697" spans="3:3">
      <c r="C9697" s="33"/>
    </row>
    <row r="9698" spans="3:3">
      <c r="C9698" s="33"/>
    </row>
    <row r="9699" spans="3:3">
      <c r="C9699" s="33"/>
    </row>
    <row r="9700" spans="3:3">
      <c r="C9700" s="33"/>
    </row>
    <row r="9701" spans="3:3">
      <c r="C9701" s="33"/>
    </row>
    <row r="9702" spans="3:3">
      <c r="C9702" s="33"/>
    </row>
    <row r="9703" spans="3:3">
      <c r="C9703" s="33"/>
    </row>
    <row r="9704" spans="3:3">
      <c r="C9704" s="33"/>
    </row>
    <row r="9705" spans="3:3">
      <c r="C9705" s="33"/>
    </row>
    <row r="9706" spans="3:3">
      <c r="C9706" s="33"/>
    </row>
    <row r="9707" spans="3:3">
      <c r="C9707" s="33"/>
    </row>
    <row r="9708" spans="3:3">
      <c r="C9708" s="33"/>
    </row>
    <row r="9709" spans="3:3">
      <c r="C9709" s="33"/>
    </row>
    <row r="9710" spans="3:3">
      <c r="C9710" s="33"/>
    </row>
    <row r="9711" spans="3:3">
      <c r="C9711" s="33"/>
    </row>
    <row r="9712" spans="3:3">
      <c r="C9712" s="33"/>
    </row>
    <row r="9713" spans="3:3">
      <c r="C9713" s="33"/>
    </row>
    <row r="9714" spans="3:3">
      <c r="C9714" s="33"/>
    </row>
    <row r="9715" spans="3:3">
      <c r="C9715" s="33"/>
    </row>
    <row r="9716" spans="3:3">
      <c r="C9716" s="33"/>
    </row>
    <row r="9717" spans="3:3">
      <c r="C9717" s="33"/>
    </row>
    <row r="9718" spans="3:3">
      <c r="C9718" s="33"/>
    </row>
    <row r="9719" spans="3:3">
      <c r="C9719" s="33"/>
    </row>
    <row r="9720" spans="3:3">
      <c r="C9720" s="33"/>
    </row>
    <row r="9721" spans="3:3">
      <c r="C9721" s="33"/>
    </row>
    <row r="9722" spans="3:3">
      <c r="C9722" s="33"/>
    </row>
    <row r="9723" spans="3:3">
      <c r="C9723" s="33"/>
    </row>
    <row r="9724" spans="3:3">
      <c r="C9724" s="33"/>
    </row>
    <row r="9725" spans="3:3">
      <c r="C9725" s="33"/>
    </row>
    <row r="9726" spans="3:3">
      <c r="C9726" s="33"/>
    </row>
    <row r="9727" spans="3:3">
      <c r="C9727" s="33"/>
    </row>
    <row r="9728" spans="3:3">
      <c r="C9728" s="33"/>
    </row>
    <row r="9729" spans="3:3">
      <c r="C9729" s="33"/>
    </row>
    <row r="9730" spans="3:3">
      <c r="C9730" s="33"/>
    </row>
    <row r="9731" spans="3:3">
      <c r="C9731" s="33"/>
    </row>
    <row r="9732" spans="3:3">
      <c r="C9732" s="33"/>
    </row>
    <row r="9733" spans="3:3">
      <c r="C9733" s="33"/>
    </row>
    <row r="9734" spans="3:3">
      <c r="C9734" s="33"/>
    </row>
    <row r="9735" spans="3:3">
      <c r="C9735" s="33"/>
    </row>
    <row r="9736" spans="3:3">
      <c r="C9736" s="33"/>
    </row>
    <row r="9737" spans="3:3">
      <c r="C9737" s="33"/>
    </row>
    <row r="9738" spans="3:3">
      <c r="C9738" s="33"/>
    </row>
    <row r="9739" spans="3:3">
      <c r="C9739" s="33"/>
    </row>
    <row r="9740" spans="3:3">
      <c r="C9740" s="33"/>
    </row>
    <row r="9741" spans="3:3">
      <c r="C9741" s="33"/>
    </row>
    <row r="9742" spans="3:3">
      <c r="C9742" s="33"/>
    </row>
    <row r="9743" spans="3:3">
      <c r="C9743" s="33"/>
    </row>
    <row r="9744" spans="3:3">
      <c r="C9744" s="33"/>
    </row>
    <row r="9745" spans="3:3">
      <c r="C9745" s="33"/>
    </row>
    <row r="9746" spans="3:3">
      <c r="C9746" s="33"/>
    </row>
    <row r="9747" spans="3:3">
      <c r="C9747" s="33"/>
    </row>
    <row r="9748" spans="3:3">
      <c r="C9748" s="33"/>
    </row>
    <row r="9749" spans="3:3">
      <c r="C9749" s="33"/>
    </row>
    <row r="9750" spans="3:3">
      <c r="C9750" s="33"/>
    </row>
    <row r="9751" spans="3:3">
      <c r="C9751" s="33"/>
    </row>
    <row r="9752" spans="3:3">
      <c r="C9752" s="33"/>
    </row>
    <row r="9753" spans="3:3">
      <c r="C9753" s="33"/>
    </row>
    <row r="9754" spans="3:3">
      <c r="C9754" s="33"/>
    </row>
    <row r="9755" spans="3:3">
      <c r="C9755" s="33"/>
    </row>
    <row r="9756" spans="3:3">
      <c r="C9756" s="33"/>
    </row>
    <row r="9757" spans="3:3">
      <c r="C9757" s="33"/>
    </row>
    <row r="9758" spans="3:3">
      <c r="C9758" s="33"/>
    </row>
    <row r="9759" spans="3:3">
      <c r="C9759" s="33"/>
    </row>
    <row r="9760" spans="3:3">
      <c r="C9760" s="33"/>
    </row>
    <row r="9761" spans="3:3">
      <c r="C9761" s="33"/>
    </row>
    <row r="9762" spans="3:3">
      <c r="C9762" s="33"/>
    </row>
    <row r="9763" spans="3:3">
      <c r="C9763" s="33"/>
    </row>
    <row r="9764" spans="3:3">
      <c r="C9764" s="33"/>
    </row>
    <row r="9765" spans="3:3">
      <c r="C9765" s="33"/>
    </row>
    <row r="9766" spans="3:3">
      <c r="C9766" s="33"/>
    </row>
    <row r="9767" spans="3:3">
      <c r="C9767" s="33"/>
    </row>
    <row r="9768" spans="3:3">
      <c r="C9768" s="33"/>
    </row>
    <row r="9769" spans="3:3">
      <c r="C9769" s="33"/>
    </row>
    <row r="9770" spans="3:3">
      <c r="C9770" s="33"/>
    </row>
    <row r="9771" spans="3:3">
      <c r="C9771" s="33"/>
    </row>
    <row r="9772" spans="3:3">
      <c r="C9772" s="33"/>
    </row>
    <row r="9773" spans="3:3">
      <c r="C9773" s="33"/>
    </row>
    <row r="9774" spans="3:3">
      <c r="C9774" s="33"/>
    </row>
    <row r="9775" spans="3:3">
      <c r="C9775" s="33"/>
    </row>
    <row r="9776" spans="3:3">
      <c r="C9776" s="33"/>
    </row>
    <row r="9777" spans="3:3">
      <c r="C9777" s="33"/>
    </row>
    <row r="9778" spans="3:3">
      <c r="C9778" s="33"/>
    </row>
    <row r="9779" spans="3:3">
      <c r="C9779" s="33"/>
    </row>
    <row r="9780" spans="3:3">
      <c r="C9780" s="33"/>
    </row>
    <row r="9781" spans="3:3">
      <c r="C9781" s="33"/>
    </row>
    <row r="9782" spans="3:3">
      <c r="C9782" s="33"/>
    </row>
    <row r="9783" spans="3:3">
      <c r="C9783" s="33"/>
    </row>
    <row r="9784" spans="3:3">
      <c r="C9784" s="33"/>
    </row>
    <row r="9785" spans="3:3">
      <c r="C9785" s="33"/>
    </row>
    <row r="9786" spans="3:3">
      <c r="C9786" s="33"/>
    </row>
    <row r="9787" spans="3:3">
      <c r="C9787" s="33"/>
    </row>
    <row r="9788" spans="3:3">
      <c r="C9788" s="33"/>
    </row>
    <row r="9789" spans="3:3">
      <c r="C9789" s="33"/>
    </row>
    <row r="9790" spans="3:3">
      <c r="C9790" s="33"/>
    </row>
    <row r="9791" spans="3:3">
      <c r="C9791" s="33"/>
    </row>
    <row r="9792" spans="3:3">
      <c r="C9792" s="33"/>
    </row>
    <row r="9793" spans="3:3">
      <c r="C9793" s="33"/>
    </row>
    <row r="9794" spans="3:3">
      <c r="C9794" s="33"/>
    </row>
    <row r="9795" spans="3:3">
      <c r="C9795" s="33"/>
    </row>
    <row r="9796" spans="3:3">
      <c r="C9796" s="33"/>
    </row>
    <row r="9797" spans="3:3">
      <c r="C9797" s="33"/>
    </row>
    <row r="9798" spans="3:3">
      <c r="C9798" s="33"/>
    </row>
    <row r="9799" spans="3:3">
      <c r="C9799" s="33"/>
    </row>
    <row r="9800" spans="3:3">
      <c r="C9800" s="33"/>
    </row>
    <row r="9801" spans="3:3">
      <c r="C9801" s="33"/>
    </row>
    <row r="9802" spans="3:3">
      <c r="C9802" s="33"/>
    </row>
    <row r="9803" spans="3:3">
      <c r="C9803" s="33"/>
    </row>
    <row r="9804" spans="3:3">
      <c r="C9804" s="33"/>
    </row>
    <row r="9805" spans="3:3">
      <c r="C9805" s="33"/>
    </row>
    <row r="9806" spans="3:3">
      <c r="C9806" s="33"/>
    </row>
    <row r="9807" spans="3:3">
      <c r="C9807" s="33"/>
    </row>
    <row r="9808" spans="3:3">
      <c r="C9808" s="33"/>
    </row>
    <row r="9809" spans="3:3">
      <c r="C9809" s="33"/>
    </row>
    <row r="9810" spans="3:3">
      <c r="C9810" s="33"/>
    </row>
    <row r="9811" spans="3:3">
      <c r="C9811" s="33"/>
    </row>
    <row r="9812" spans="3:3">
      <c r="C9812" s="33"/>
    </row>
    <row r="9813" spans="3:3">
      <c r="C9813" s="33"/>
    </row>
    <row r="9814" spans="3:3">
      <c r="C9814" s="33"/>
    </row>
    <row r="9815" spans="3:3">
      <c r="C9815" s="33"/>
    </row>
    <row r="9816" spans="3:3">
      <c r="C9816" s="33"/>
    </row>
    <row r="9817" spans="3:3">
      <c r="C9817" s="33"/>
    </row>
    <row r="9818" spans="3:3">
      <c r="C9818" s="33"/>
    </row>
    <row r="9819" spans="3:3">
      <c r="C9819" s="33"/>
    </row>
    <row r="9820" spans="3:3">
      <c r="C9820" s="33"/>
    </row>
    <row r="9821" spans="3:3">
      <c r="C9821" s="33"/>
    </row>
    <row r="9822" spans="3:3">
      <c r="C9822" s="33"/>
    </row>
    <row r="9823" spans="3:3">
      <c r="C9823" s="33"/>
    </row>
    <row r="9824" spans="3:3">
      <c r="C9824" s="33"/>
    </row>
    <row r="9825" spans="3:3">
      <c r="C9825" s="33"/>
    </row>
    <row r="9826" spans="3:3">
      <c r="C9826" s="33"/>
    </row>
    <row r="9827" spans="3:3">
      <c r="C9827" s="33"/>
    </row>
    <row r="9828" spans="3:3">
      <c r="C9828" s="33"/>
    </row>
    <row r="9829" spans="3:3">
      <c r="C9829" s="33"/>
    </row>
    <row r="9830" spans="3:3">
      <c r="C9830" s="33"/>
    </row>
    <row r="9831" spans="3:3">
      <c r="C9831" s="33"/>
    </row>
    <row r="9832" spans="3:3">
      <c r="C9832" s="33"/>
    </row>
    <row r="9833" spans="3:3">
      <c r="C9833" s="33"/>
    </row>
    <row r="9834" spans="3:3">
      <c r="C9834" s="33"/>
    </row>
    <row r="9835" spans="3:3">
      <c r="C9835" s="33"/>
    </row>
    <row r="9836" spans="3:3">
      <c r="C9836" s="33"/>
    </row>
    <row r="9837" spans="3:3">
      <c r="C9837" s="33"/>
    </row>
    <row r="9838" spans="3:3">
      <c r="C9838" s="33"/>
    </row>
    <row r="9839" spans="3:3">
      <c r="C9839" s="33"/>
    </row>
    <row r="9840" spans="3:3">
      <c r="C9840" s="33"/>
    </row>
    <row r="9841" spans="3:3">
      <c r="C9841" s="33"/>
    </row>
    <row r="9842" spans="3:3">
      <c r="C9842" s="33"/>
    </row>
    <row r="9843" spans="3:3">
      <c r="C9843" s="33"/>
    </row>
    <row r="9844" spans="3:3">
      <c r="C9844" s="33"/>
    </row>
    <row r="9845" spans="3:3">
      <c r="C9845" s="33"/>
    </row>
    <row r="9846" spans="3:3">
      <c r="C9846" s="33"/>
    </row>
    <row r="9847" spans="3:3">
      <c r="C9847" s="33"/>
    </row>
    <row r="9848" spans="3:3">
      <c r="C9848" s="33"/>
    </row>
    <row r="9849" spans="3:3">
      <c r="C9849" s="33"/>
    </row>
    <row r="9850" spans="3:3">
      <c r="C9850" s="33"/>
    </row>
    <row r="9851" spans="3:3">
      <c r="C9851" s="33"/>
    </row>
    <row r="9852" spans="3:3">
      <c r="C9852" s="33"/>
    </row>
    <row r="9853" spans="3:3">
      <c r="C9853" s="33"/>
    </row>
    <row r="9854" spans="3:3">
      <c r="C9854" s="33"/>
    </row>
    <row r="9855" spans="3:3">
      <c r="C9855" s="33"/>
    </row>
    <row r="9856" spans="3:3">
      <c r="C9856" s="33"/>
    </row>
    <row r="9857" spans="3:3">
      <c r="C9857" s="33"/>
    </row>
    <row r="9858" spans="3:3">
      <c r="C9858" s="33"/>
    </row>
    <row r="9859" spans="3:3">
      <c r="C9859" s="33"/>
    </row>
    <row r="9860" spans="3:3">
      <c r="C9860" s="33"/>
    </row>
    <row r="9861" spans="3:3">
      <c r="C9861" s="33"/>
    </row>
    <row r="9862" spans="3:3">
      <c r="C9862" s="33"/>
    </row>
    <row r="9863" spans="3:3">
      <c r="C9863" s="33"/>
    </row>
    <row r="9864" spans="3:3">
      <c r="C9864" s="33"/>
    </row>
    <row r="9865" spans="3:3">
      <c r="C9865" s="33"/>
    </row>
    <row r="9866" spans="3:3">
      <c r="C9866" s="33"/>
    </row>
    <row r="9867" spans="3:3">
      <c r="C9867" s="33"/>
    </row>
    <row r="9868" spans="3:3">
      <c r="C9868" s="33"/>
    </row>
    <row r="9869" spans="3:3">
      <c r="C9869" s="33"/>
    </row>
    <row r="9870" spans="3:3">
      <c r="C9870" s="33"/>
    </row>
    <row r="9871" spans="3:3">
      <c r="C9871" s="33"/>
    </row>
    <row r="9872" spans="3:3">
      <c r="C9872" s="33"/>
    </row>
    <row r="9873" spans="3:3">
      <c r="C9873" s="33"/>
    </row>
    <row r="9874" spans="3:3">
      <c r="C9874" s="33"/>
    </row>
    <row r="9875" spans="3:3">
      <c r="C9875" s="33"/>
    </row>
    <row r="9876" spans="3:3">
      <c r="C9876" s="33"/>
    </row>
    <row r="9877" spans="3:3">
      <c r="C9877" s="33"/>
    </row>
    <row r="9878" spans="3:3">
      <c r="C9878" s="33"/>
    </row>
    <row r="9879" spans="3:3">
      <c r="C9879" s="33"/>
    </row>
    <row r="9880" spans="3:3">
      <c r="C9880" s="33"/>
    </row>
    <row r="9881" spans="3:3">
      <c r="C9881" s="33"/>
    </row>
    <row r="9882" spans="3:3">
      <c r="C9882" s="33"/>
    </row>
    <row r="9883" spans="3:3">
      <c r="C9883" s="33"/>
    </row>
    <row r="9884" spans="3:3">
      <c r="C9884" s="33"/>
    </row>
    <row r="9885" spans="3:3">
      <c r="C9885" s="33"/>
    </row>
    <row r="9886" spans="3:3">
      <c r="C9886" s="33"/>
    </row>
    <row r="9887" spans="3:3">
      <c r="C9887" s="33"/>
    </row>
    <row r="9888" spans="3:3">
      <c r="C9888" s="33"/>
    </row>
    <row r="9889" spans="3:3">
      <c r="C9889" s="33"/>
    </row>
    <row r="9890" spans="3:3">
      <c r="C9890" s="33"/>
    </row>
    <row r="9891" spans="3:3">
      <c r="C9891" s="33"/>
    </row>
    <row r="9892" spans="3:3">
      <c r="C9892" s="33"/>
    </row>
    <row r="9893" spans="3:3">
      <c r="C9893" s="33"/>
    </row>
    <row r="9894" spans="3:3">
      <c r="C9894" s="33"/>
    </row>
    <row r="9895" spans="3:3">
      <c r="C9895" s="33"/>
    </row>
    <row r="9896" spans="3:3">
      <c r="C9896" s="33"/>
    </row>
    <row r="9897" spans="3:3">
      <c r="C9897" s="33"/>
    </row>
    <row r="9898" spans="3:3">
      <c r="C9898" s="33"/>
    </row>
    <row r="9899" spans="3:3">
      <c r="C9899" s="33"/>
    </row>
    <row r="9900" spans="3:3">
      <c r="C9900" s="33"/>
    </row>
    <row r="9901" spans="3:3">
      <c r="C9901" s="33"/>
    </row>
    <row r="9902" spans="3:3">
      <c r="C9902" s="33"/>
    </row>
    <row r="9903" spans="3:3">
      <c r="C9903" s="33"/>
    </row>
    <row r="9904" spans="3:3">
      <c r="C9904" s="33"/>
    </row>
    <row r="9905" spans="3:3">
      <c r="C9905" s="33"/>
    </row>
    <row r="9906" spans="3:3">
      <c r="C9906" s="33"/>
    </row>
    <row r="9907" spans="3:3">
      <c r="C9907" s="33"/>
    </row>
    <row r="9908" spans="3:3">
      <c r="C9908" s="33"/>
    </row>
    <row r="9909" spans="3:3">
      <c r="C9909" s="33"/>
    </row>
    <row r="9910" spans="3:3">
      <c r="C9910" s="33"/>
    </row>
    <row r="9911" spans="3:3">
      <c r="C9911" s="33"/>
    </row>
    <row r="9912" spans="3:3">
      <c r="C9912" s="33"/>
    </row>
    <row r="9913" spans="3:3">
      <c r="C9913" s="33"/>
    </row>
    <row r="9914" spans="3:3">
      <c r="C9914" s="33"/>
    </row>
    <row r="9915" spans="3:3">
      <c r="C9915" s="33"/>
    </row>
    <row r="9916" spans="3:3">
      <c r="C9916" s="33"/>
    </row>
    <row r="9917" spans="3:3">
      <c r="C9917" s="33"/>
    </row>
    <row r="9918" spans="3:3">
      <c r="C9918" s="33"/>
    </row>
    <row r="9919" spans="3:3">
      <c r="C9919" s="33"/>
    </row>
    <row r="9920" spans="3:3">
      <c r="C9920" s="33"/>
    </row>
    <row r="9921" spans="3:3">
      <c r="C9921" s="33"/>
    </row>
    <row r="9922" spans="3:3">
      <c r="C9922" s="33"/>
    </row>
    <row r="9923" spans="3:3">
      <c r="C9923" s="33"/>
    </row>
    <row r="9924" spans="3:3">
      <c r="C9924" s="33"/>
    </row>
    <row r="9925" spans="3:3">
      <c r="C9925" s="33"/>
    </row>
    <row r="9926" spans="3:3">
      <c r="C9926" s="33"/>
    </row>
    <row r="9927" spans="3:3">
      <c r="C9927" s="33"/>
    </row>
    <row r="9928" spans="3:3">
      <c r="C9928" s="33"/>
    </row>
    <row r="9929" spans="3:3">
      <c r="C9929" s="33"/>
    </row>
    <row r="9930" spans="3:3">
      <c r="C9930" s="33"/>
    </row>
    <row r="9931" spans="3:3">
      <c r="C9931" s="33"/>
    </row>
    <row r="9932" spans="3:3">
      <c r="C9932" s="33"/>
    </row>
    <row r="9933" spans="3:3">
      <c r="C9933" s="33"/>
    </row>
    <row r="9934" spans="3:3">
      <c r="C9934" s="33"/>
    </row>
    <row r="9935" spans="3:3">
      <c r="C9935" s="33"/>
    </row>
    <row r="9936" spans="3:3">
      <c r="C9936" s="33"/>
    </row>
    <row r="9937" spans="3:3">
      <c r="C9937" s="33"/>
    </row>
    <row r="9938" spans="3:3">
      <c r="C9938" s="33"/>
    </row>
    <row r="9939" spans="3:3">
      <c r="C9939" s="33"/>
    </row>
    <row r="9940" spans="3:3">
      <c r="C9940" s="33"/>
    </row>
    <row r="9941" spans="3:3">
      <c r="C9941" s="33"/>
    </row>
    <row r="9942" spans="3:3">
      <c r="C9942" s="33"/>
    </row>
    <row r="9943" spans="3:3">
      <c r="C9943" s="33"/>
    </row>
    <row r="9944" spans="3:3">
      <c r="C9944" s="33"/>
    </row>
    <row r="9945" spans="3:3">
      <c r="C9945" s="33"/>
    </row>
    <row r="9946" spans="3:3">
      <c r="C9946" s="33"/>
    </row>
    <row r="9947" spans="3:3">
      <c r="C9947" s="33"/>
    </row>
    <row r="9948" spans="3:3">
      <c r="C9948" s="33"/>
    </row>
    <row r="9949" spans="3:3">
      <c r="C9949" s="33"/>
    </row>
    <row r="9950" spans="3:3">
      <c r="C9950" s="33"/>
    </row>
    <row r="9951" spans="3:3">
      <c r="C9951" s="33"/>
    </row>
    <row r="9952" spans="3:3">
      <c r="C9952" s="33"/>
    </row>
    <row r="9953" spans="3:3">
      <c r="C9953" s="33"/>
    </row>
    <row r="9954" spans="3:3">
      <c r="C9954" s="33"/>
    </row>
    <row r="9955" spans="3:3">
      <c r="C9955" s="33"/>
    </row>
    <row r="9956" spans="3:3">
      <c r="C9956" s="33"/>
    </row>
    <row r="9957" spans="3:3">
      <c r="C9957" s="33"/>
    </row>
    <row r="9958" spans="3:3">
      <c r="C9958" s="33"/>
    </row>
    <row r="9959" spans="3:3">
      <c r="C9959" s="33"/>
    </row>
    <row r="9960" spans="3:3">
      <c r="C9960" s="33"/>
    </row>
    <row r="9961" spans="3:3">
      <c r="C9961" s="33"/>
    </row>
    <row r="9962" spans="3:3">
      <c r="C9962" s="33"/>
    </row>
    <row r="9963" spans="3:3">
      <c r="C9963" s="33"/>
    </row>
    <row r="9964" spans="3:3">
      <c r="C9964" s="33"/>
    </row>
    <row r="9965" spans="3:3">
      <c r="C9965" s="33"/>
    </row>
    <row r="9966" spans="3:3">
      <c r="C9966" s="33"/>
    </row>
    <row r="9967" spans="3:3">
      <c r="C9967" s="33"/>
    </row>
    <row r="9968" spans="3:3">
      <c r="C9968" s="33"/>
    </row>
    <row r="9969" spans="3:3">
      <c r="C9969" s="33"/>
    </row>
    <row r="9970" spans="3:3">
      <c r="C9970" s="33"/>
    </row>
    <row r="9971" spans="3:3">
      <c r="C9971" s="33"/>
    </row>
    <row r="9972" spans="3:3">
      <c r="C9972" s="33"/>
    </row>
    <row r="9973" spans="3:3">
      <c r="C9973" s="33"/>
    </row>
    <row r="9974" spans="3:3">
      <c r="C9974" s="33"/>
    </row>
    <row r="9975" spans="3:3">
      <c r="C9975" s="33"/>
    </row>
    <row r="9976" spans="3:3">
      <c r="C9976" s="33"/>
    </row>
    <row r="9977" spans="3:3">
      <c r="C9977" s="33"/>
    </row>
    <row r="9978" spans="3:3">
      <c r="C9978" s="33"/>
    </row>
    <row r="9979" spans="3:3">
      <c r="C9979" s="33"/>
    </row>
    <row r="9980" spans="3:3">
      <c r="C9980" s="33"/>
    </row>
    <row r="9981" spans="3:3">
      <c r="C9981" s="33"/>
    </row>
    <row r="9982" spans="3:3">
      <c r="C9982" s="33"/>
    </row>
    <row r="9983" spans="3:3">
      <c r="C9983" s="33"/>
    </row>
    <row r="9984" spans="3:3">
      <c r="C9984" s="33"/>
    </row>
    <row r="9985" spans="3:3">
      <c r="C9985" s="33"/>
    </row>
    <row r="9986" spans="3:3">
      <c r="C9986" s="33"/>
    </row>
    <row r="9987" spans="3:3">
      <c r="C9987" s="33"/>
    </row>
    <row r="9988" spans="3:3">
      <c r="C9988" s="33"/>
    </row>
    <row r="9989" spans="3:3">
      <c r="C9989" s="33"/>
    </row>
    <row r="9990" spans="3:3">
      <c r="C9990" s="33"/>
    </row>
    <row r="9991" spans="3:3">
      <c r="C9991" s="33"/>
    </row>
    <row r="9992" spans="3:3">
      <c r="C9992" s="33"/>
    </row>
    <row r="9993" spans="3:3">
      <c r="C9993" s="33"/>
    </row>
    <row r="9994" spans="3:3">
      <c r="C9994" s="33"/>
    </row>
    <row r="9995" spans="3:3">
      <c r="C9995" s="33"/>
    </row>
    <row r="9996" spans="3:3">
      <c r="C9996" s="33"/>
    </row>
    <row r="9997" spans="3:3">
      <c r="C9997" s="33"/>
    </row>
    <row r="9998" spans="3:3">
      <c r="C9998" s="33"/>
    </row>
    <row r="9999" spans="3:3">
      <c r="C9999" s="33"/>
    </row>
    <row r="10000" spans="3:3">
      <c r="C10000" s="33"/>
    </row>
    <row r="10001" spans="3:3">
      <c r="C10001" s="33"/>
    </row>
    <row r="10002" spans="3:3">
      <c r="C10002" s="33"/>
    </row>
    <row r="10003" spans="3:3">
      <c r="C10003" s="33"/>
    </row>
    <row r="10004" spans="3:3">
      <c r="C10004" s="33"/>
    </row>
    <row r="10005" spans="3:3">
      <c r="C10005" s="33"/>
    </row>
    <row r="10006" spans="3:3">
      <c r="C10006" s="33"/>
    </row>
    <row r="10007" spans="3:3">
      <c r="C10007" s="33"/>
    </row>
    <row r="10008" spans="3:3">
      <c r="C10008" s="33"/>
    </row>
    <row r="10009" spans="3:3">
      <c r="C10009" s="33"/>
    </row>
    <row r="10010" spans="3:3">
      <c r="C10010" s="33"/>
    </row>
    <row r="10011" spans="3:3">
      <c r="C10011" s="33"/>
    </row>
    <row r="10012" spans="3:3">
      <c r="C10012" s="33"/>
    </row>
    <row r="10013" spans="3:3">
      <c r="C10013" s="33"/>
    </row>
    <row r="10014" spans="3:3">
      <c r="C10014" s="33"/>
    </row>
    <row r="10015" spans="3:3">
      <c r="C10015" s="33"/>
    </row>
    <row r="10016" spans="3:3">
      <c r="C10016" s="33"/>
    </row>
    <row r="10017" spans="3:3">
      <c r="C10017" s="33"/>
    </row>
    <row r="10018" spans="3:3">
      <c r="C10018" s="33"/>
    </row>
    <row r="10019" spans="3:3">
      <c r="C10019" s="33"/>
    </row>
    <row r="10020" spans="3:3">
      <c r="C10020" s="33"/>
    </row>
    <row r="10021" spans="3:3">
      <c r="C10021" s="33"/>
    </row>
    <row r="10022" spans="3:3">
      <c r="C10022" s="33"/>
    </row>
    <row r="10023" spans="3:3">
      <c r="C10023" s="33"/>
    </row>
    <row r="10024" spans="3:3">
      <c r="C10024" s="33"/>
    </row>
    <row r="10025" spans="3:3">
      <c r="C10025" s="33"/>
    </row>
    <row r="10026" spans="3:3">
      <c r="C10026" s="33"/>
    </row>
    <row r="10027" spans="3:3">
      <c r="C10027" s="33"/>
    </row>
    <row r="10028" spans="3:3">
      <c r="C10028" s="33"/>
    </row>
    <row r="10029" spans="3:3">
      <c r="C10029" s="33"/>
    </row>
    <row r="10030" spans="3:3">
      <c r="C10030" s="33"/>
    </row>
    <row r="10031" spans="3:3">
      <c r="C10031" s="33"/>
    </row>
    <row r="10032" spans="3:3">
      <c r="C10032" s="33"/>
    </row>
    <row r="10033" spans="3:3">
      <c r="C10033" s="33"/>
    </row>
    <row r="10034" spans="3:3">
      <c r="C10034" s="33"/>
    </row>
    <row r="10035" spans="3:3">
      <c r="C10035" s="33"/>
    </row>
    <row r="10036" spans="3:3">
      <c r="C10036" s="33"/>
    </row>
    <row r="10037" spans="3:3">
      <c r="C10037" s="33"/>
    </row>
    <row r="10038" spans="3:3">
      <c r="C10038" s="33"/>
    </row>
    <row r="10039" spans="3:3">
      <c r="C10039" s="33"/>
    </row>
    <row r="10040" spans="3:3">
      <c r="C10040" s="33"/>
    </row>
    <row r="10041" spans="3:3">
      <c r="C10041" s="33"/>
    </row>
    <row r="10042" spans="3:3">
      <c r="C10042" s="33"/>
    </row>
    <row r="10043" spans="3:3">
      <c r="C10043" s="33"/>
    </row>
    <row r="10044" spans="3:3">
      <c r="C10044" s="33"/>
    </row>
    <row r="10045" spans="3:3">
      <c r="C10045" s="33"/>
    </row>
    <row r="10046" spans="3:3">
      <c r="C10046" s="33"/>
    </row>
    <row r="10047" spans="3:3">
      <c r="C10047" s="33"/>
    </row>
    <row r="10048" spans="3:3">
      <c r="C10048" s="33"/>
    </row>
    <row r="10049" spans="3:3">
      <c r="C10049" s="33"/>
    </row>
    <row r="10050" spans="3:3">
      <c r="C10050" s="33"/>
    </row>
    <row r="10051" spans="3:3">
      <c r="C10051" s="33"/>
    </row>
    <row r="10052" spans="3:3">
      <c r="C10052" s="33"/>
    </row>
    <row r="10053" spans="3:3">
      <c r="C10053" s="33"/>
    </row>
    <row r="10054" spans="3:3">
      <c r="C10054" s="33"/>
    </row>
    <row r="10055" spans="3:3">
      <c r="C10055" s="33"/>
    </row>
    <row r="10056" spans="3:3">
      <c r="C10056" s="33"/>
    </row>
    <row r="10057" spans="3:3">
      <c r="C10057" s="33"/>
    </row>
    <row r="10058" spans="3:3">
      <c r="C10058" s="33"/>
    </row>
    <row r="10059" spans="3:3">
      <c r="C10059" s="33"/>
    </row>
    <row r="10060" spans="3:3">
      <c r="C10060" s="33"/>
    </row>
    <row r="10061" spans="3:3">
      <c r="C10061" s="33"/>
    </row>
    <row r="10062" spans="3:3">
      <c r="C10062" s="33"/>
    </row>
    <row r="10063" spans="3:3">
      <c r="C10063" s="33"/>
    </row>
    <row r="10064" spans="3:3">
      <c r="C10064" s="33"/>
    </row>
    <row r="10065" spans="3:3">
      <c r="C10065" s="33"/>
    </row>
    <row r="10066" spans="3:3">
      <c r="C10066" s="33"/>
    </row>
    <row r="10067" spans="3:3">
      <c r="C10067" s="33"/>
    </row>
    <row r="10068" spans="3:3">
      <c r="C10068" s="33"/>
    </row>
    <row r="10069" spans="3:3">
      <c r="C10069" s="33"/>
    </row>
    <row r="10070" spans="3:3">
      <c r="C10070" s="33"/>
    </row>
    <row r="10071" spans="3:3">
      <c r="C10071" s="33"/>
    </row>
    <row r="10072" spans="3:3">
      <c r="C10072" s="33"/>
    </row>
    <row r="10073" spans="3:3">
      <c r="C10073" s="33"/>
    </row>
    <row r="10074" spans="3:3">
      <c r="C10074" s="33"/>
    </row>
    <row r="10075" spans="3:3">
      <c r="C10075" s="33"/>
    </row>
    <row r="10076" spans="3:3">
      <c r="C10076" s="33"/>
    </row>
    <row r="10077" spans="3:3">
      <c r="C10077" s="33"/>
    </row>
    <row r="10078" spans="3:3">
      <c r="C10078" s="33"/>
    </row>
    <row r="10079" spans="3:3">
      <c r="C10079" s="33"/>
    </row>
    <row r="10080" spans="3:3">
      <c r="C10080" s="33"/>
    </row>
    <row r="10081" spans="3:3">
      <c r="C10081" s="33"/>
    </row>
    <row r="10082" spans="3:3">
      <c r="C10082" s="33"/>
    </row>
    <row r="10083" spans="3:3">
      <c r="C10083" s="33"/>
    </row>
    <row r="10084" spans="3:3">
      <c r="C10084" s="33"/>
    </row>
    <row r="10085" spans="3:3">
      <c r="C10085" s="33"/>
    </row>
    <row r="10086" spans="3:3">
      <c r="C10086" s="33"/>
    </row>
    <row r="10087" spans="3:3">
      <c r="C10087" s="33"/>
    </row>
    <row r="10088" spans="3:3">
      <c r="C10088" s="33"/>
    </row>
    <row r="10089" spans="3:3">
      <c r="C10089" s="33"/>
    </row>
    <row r="10090" spans="3:3">
      <c r="C10090" s="33"/>
    </row>
    <row r="10091" spans="3:3">
      <c r="C10091" s="33"/>
    </row>
    <row r="10092" spans="3:3">
      <c r="C10092" s="33"/>
    </row>
    <row r="10093" spans="3:3">
      <c r="C10093" s="33"/>
    </row>
    <row r="10094" spans="3:3">
      <c r="C10094" s="33"/>
    </row>
    <row r="10095" spans="3:3">
      <c r="C10095" s="33"/>
    </row>
    <row r="10096" spans="3:3">
      <c r="C10096" s="33"/>
    </row>
    <row r="10097" spans="3:3">
      <c r="C10097" s="33"/>
    </row>
    <row r="10098" spans="3:3">
      <c r="C10098" s="33"/>
    </row>
    <row r="10099" spans="3:3">
      <c r="C10099" s="33"/>
    </row>
    <row r="10100" spans="3:3">
      <c r="C10100" s="33"/>
    </row>
    <row r="10101" spans="3:3">
      <c r="C10101" s="33"/>
    </row>
    <row r="10102" spans="3:3">
      <c r="C10102" s="33"/>
    </row>
    <row r="10103" spans="3:3">
      <c r="C10103" s="33"/>
    </row>
    <row r="10104" spans="3:3">
      <c r="C10104" s="33"/>
    </row>
    <row r="10105" spans="3:3">
      <c r="C10105" s="33"/>
    </row>
    <row r="10106" spans="3:3">
      <c r="C10106" s="33"/>
    </row>
    <row r="10107" spans="3:3">
      <c r="C10107" s="33"/>
    </row>
    <row r="10108" spans="3:3">
      <c r="C10108" s="33"/>
    </row>
    <row r="10109" spans="3:3">
      <c r="C10109" s="33"/>
    </row>
    <row r="10110" spans="3:3">
      <c r="C10110" s="33"/>
    </row>
    <row r="10111" spans="3:3">
      <c r="C10111" s="33"/>
    </row>
    <row r="10112" spans="3:3">
      <c r="C10112" s="33"/>
    </row>
    <row r="10113" spans="3:3">
      <c r="C10113" s="33"/>
    </row>
    <row r="10114" spans="3:3">
      <c r="C10114" s="33"/>
    </row>
    <row r="10115" spans="3:3">
      <c r="C10115" s="33"/>
    </row>
    <row r="10116" spans="3:3">
      <c r="C10116" s="33"/>
    </row>
    <row r="10117" spans="3:3">
      <c r="C10117" s="33"/>
    </row>
    <row r="10118" spans="3:3">
      <c r="C10118" s="33"/>
    </row>
    <row r="10119" spans="3:3">
      <c r="C10119" s="33"/>
    </row>
    <row r="10120" spans="3:3">
      <c r="C10120" s="33"/>
    </row>
    <row r="10121" spans="3:3">
      <c r="C10121" s="33"/>
    </row>
    <row r="10122" spans="3:3">
      <c r="C10122" s="33"/>
    </row>
    <row r="10123" spans="3:3">
      <c r="C10123" s="33"/>
    </row>
    <row r="10124" spans="3:3">
      <c r="C10124" s="33"/>
    </row>
    <row r="10125" spans="3:3">
      <c r="C10125" s="33"/>
    </row>
    <row r="10126" spans="3:3">
      <c r="C10126" s="33"/>
    </row>
    <row r="10127" spans="3:3">
      <c r="C10127" s="33"/>
    </row>
    <row r="10128" spans="3:3">
      <c r="C10128" s="33"/>
    </row>
    <row r="10129" spans="3:3">
      <c r="C10129" s="33"/>
    </row>
    <row r="10130" spans="3:3">
      <c r="C10130" s="33"/>
    </row>
    <row r="10131" spans="3:3">
      <c r="C10131" s="33"/>
    </row>
    <row r="10132" spans="3:3">
      <c r="C10132" s="33"/>
    </row>
    <row r="10133" spans="3:3">
      <c r="C10133" s="33"/>
    </row>
    <row r="10134" spans="3:3">
      <c r="C10134" s="33"/>
    </row>
    <row r="10135" spans="3:3">
      <c r="C10135" s="33"/>
    </row>
    <row r="10136" spans="3:3">
      <c r="C10136" s="33"/>
    </row>
    <row r="10137" spans="3:3">
      <c r="C10137" s="33"/>
    </row>
    <row r="10138" spans="3:3">
      <c r="C10138" s="33"/>
    </row>
    <row r="10139" spans="3:3">
      <c r="C10139" s="33"/>
    </row>
    <row r="10140" spans="3:3">
      <c r="C10140" s="33"/>
    </row>
    <row r="10141" spans="3:3">
      <c r="C10141" s="33"/>
    </row>
    <row r="10142" spans="3:3">
      <c r="C10142" s="33"/>
    </row>
    <row r="10143" spans="3:3">
      <c r="C10143" s="33"/>
    </row>
    <row r="10144" spans="3:3">
      <c r="C10144" s="33"/>
    </row>
    <row r="10145" spans="3:3">
      <c r="C10145" s="33"/>
    </row>
    <row r="10146" spans="3:3">
      <c r="C10146" s="33"/>
    </row>
    <row r="10147" spans="3:3">
      <c r="C10147" s="33"/>
    </row>
    <row r="10148" spans="3:3">
      <c r="C10148" s="33"/>
    </row>
    <row r="10149" spans="3:3">
      <c r="C10149" s="33"/>
    </row>
    <row r="10150" spans="3:3">
      <c r="C10150" s="33"/>
    </row>
    <row r="10151" spans="3:3">
      <c r="C10151" s="33"/>
    </row>
    <row r="10152" spans="3:3">
      <c r="C10152" s="33"/>
    </row>
    <row r="10153" spans="3:3">
      <c r="C10153" s="33"/>
    </row>
    <row r="10154" spans="3:3">
      <c r="C10154" s="33"/>
    </row>
    <row r="10155" spans="3:3">
      <c r="C10155" s="33"/>
    </row>
    <row r="10156" spans="3:3">
      <c r="C10156" s="33"/>
    </row>
    <row r="10157" spans="3:3">
      <c r="C10157" s="33"/>
    </row>
    <row r="10158" spans="3:3">
      <c r="C10158" s="33"/>
    </row>
    <row r="10159" spans="3:3">
      <c r="C10159" s="33"/>
    </row>
    <row r="10160" spans="3:3">
      <c r="C10160" s="33"/>
    </row>
    <row r="10161" spans="3:3">
      <c r="C10161" s="33"/>
    </row>
    <row r="10162" spans="3:3">
      <c r="C10162" s="33"/>
    </row>
    <row r="10163" spans="3:3">
      <c r="C10163" s="33"/>
    </row>
    <row r="10164" spans="3:3">
      <c r="C10164" s="33"/>
    </row>
    <row r="10165" spans="3:3">
      <c r="C10165" s="33"/>
    </row>
    <row r="10166" spans="3:3">
      <c r="C10166" s="33"/>
    </row>
    <row r="10167" spans="3:3">
      <c r="C10167" s="33"/>
    </row>
    <row r="10168" spans="3:3">
      <c r="C10168" s="33"/>
    </row>
    <row r="10169" spans="3:3">
      <c r="C10169" s="33"/>
    </row>
    <row r="10170" spans="3:3">
      <c r="C10170" s="33"/>
    </row>
    <row r="10171" spans="3:3">
      <c r="C10171" s="33"/>
    </row>
    <row r="10172" spans="3:3">
      <c r="C10172" s="33"/>
    </row>
    <row r="10173" spans="3:3">
      <c r="C10173" s="33"/>
    </row>
    <row r="10174" spans="3:3">
      <c r="C10174" s="33"/>
    </row>
    <row r="10175" spans="3:3">
      <c r="C10175" s="33"/>
    </row>
    <row r="10176" spans="3:3">
      <c r="C10176" s="33"/>
    </row>
    <row r="10177" spans="3:3">
      <c r="C10177" s="33"/>
    </row>
    <row r="10178" spans="3:3">
      <c r="C10178" s="33"/>
    </row>
    <row r="10179" spans="3:3">
      <c r="C10179" s="33"/>
    </row>
    <row r="10180" spans="3:3">
      <c r="C10180" s="33"/>
    </row>
    <row r="10181" spans="3:3">
      <c r="C10181" s="33"/>
    </row>
    <row r="10182" spans="3:3">
      <c r="C10182" s="33"/>
    </row>
    <row r="10183" spans="3:3">
      <c r="C10183" s="33"/>
    </row>
    <row r="10184" spans="3:3">
      <c r="C10184" s="33"/>
    </row>
    <row r="10185" spans="3:3">
      <c r="C10185" s="33"/>
    </row>
    <row r="10186" spans="3:3">
      <c r="C10186" s="33"/>
    </row>
    <row r="10187" spans="3:3">
      <c r="C10187" s="33"/>
    </row>
    <row r="10188" spans="3:3">
      <c r="C10188" s="33"/>
    </row>
    <row r="10189" spans="3:3">
      <c r="C10189" s="33"/>
    </row>
    <row r="10190" spans="3:3">
      <c r="C10190" s="33"/>
    </row>
    <row r="10191" spans="3:3">
      <c r="C10191" s="33"/>
    </row>
    <row r="10192" spans="3:3">
      <c r="C10192" s="33"/>
    </row>
    <row r="10193" spans="3:3">
      <c r="C10193" s="33"/>
    </row>
    <row r="10194" spans="3:3">
      <c r="C10194" s="33"/>
    </row>
    <row r="10195" spans="3:3">
      <c r="C10195" s="33"/>
    </row>
    <row r="10196" spans="3:3">
      <c r="C10196" s="33"/>
    </row>
    <row r="10197" spans="3:3">
      <c r="C10197" s="33"/>
    </row>
    <row r="10198" spans="3:3">
      <c r="C10198" s="33"/>
    </row>
    <row r="10199" spans="3:3">
      <c r="C10199" s="33"/>
    </row>
    <row r="10200" spans="3:3">
      <c r="C10200" s="33"/>
    </row>
    <row r="10201" spans="3:3">
      <c r="C10201" s="33"/>
    </row>
    <row r="10202" spans="3:3">
      <c r="C10202" s="33"/>
    </row>
    <row r="10203" spans="3:3">
      <c r="C10203" s="33"/>
    </row>
    <row r="10204" spans="3:3">
      <c r="C10204" s="33"/>
    </row>
    <row r="10205" spans="3:3">
      <c r="C10205" s="33"/>
    </row>
    <row r="10206" spans="3:3">
      <c r="C10206" s="33"/>
    </row>
    <row r="10207" spans="3:3">
      <c r="C10207" s="33"/>
    </row>
    <row r="10208" spans="3:3">
      <c r="C10208" s="33"/>
    </row>
    <row r="10209" spans="3:3">
      <c r="C10209" s="33"/>
    </row>
    <row r="10210" spans="3:3">
      <c r="C10210" s="33"/>
    </row>
    <row r="10211" spans="3:3">
      <c r="C10211" s="33"/>
    </row>
    <row r="10212" spans="3:3">
      <c r="C10212" s="33"/>
    </row>
    <row r="10213" spans="3:3">
      <c r="C10213" s="33"/>
    </row>
    <row r="10214" spans="3:3">
      <c r="C10214" s="33"/>
    </row>
    <row r="10215" spans="3:3">
      <c r="C10215" s="33"/>
    </row>
    <row r="10216" spans="3:3">
      <c r="C10216" s="33"/>
    </row>
    <row r="10217" spans="3:3">
      <c r="C10217" s="33"/>
    </row>
    <row r="10218" spans="3:3">
      <c r="C10218" s="33"/>
    </row>
    <row r="10219" spans="3:3">
      <c r="C10219" s="33"/>
    </row>
    <row r="10220" spans="3:3">
      <c r="C10220" s="33"/>
    </row>
    <row r="10221" spans="3:3">
      <c r="C10221" s="33"/>
    </row>
    <row r="10222" spans="3:3">
      <c r="C10222" s="33"/>
    </row>
    <row r="10223" spans="3:3">
      <c r="C10223" s="33"/>
    </row>
    <row r="10224" spans="3:3">
      <c r="C10224" s="33"/>
    </row>
    <row r="10225" spans="3:3">
      <c r="C10225" s="33"/>
    </row>
    <row r="10226" spans="3:3">
      <c r="C10226" s="33"/>
    </row>
    <row r="10227" spans="3:3">
      <c r="C10227" s="33"/>
    </row>
    <row r="10228" spans="3:3">
      <c r="C10228" s="33"/>
    </row>
    <row r="10229" spans="3:3">
      <c r="C10229" s="33"/>
    </row>
    <row r="10230" spans="3:3">
      <c r="C10230" s="33"/>
    </row>
    <row r="10231" spans="3:3">
      <c r="C10231" s="33"/>
    </row>
    <row r="10232" spans="3:3">
      <c r="C10232" s="33"/>
    </row>
    <row r="10233" spans="3:3">
      <c r="C10233" s="33"/>
    </row>
    <row r="10234" spans="3:3">
      <c r="C10234" s="33"/>
    </row>
    <row r="10235" spans="3:3">
      <c r="C10235" s="33"/>
    </row>
    <row r="10236" spans="3:3">
      <c r="C10236" s="33"/>
    </row>
    <row r="10237" spans="3:3">
      <c r="C10237" s="33"/>
    </row>
    <row r="10238" spans="3:3">
      <c r="C10238" s="33"/>
    </row>
    <row r="10239" spans="3:3">
      <c r="C10239" s="33"/>
    </row>
    <row r="10240" spans="3:3">
      <c r="C10240" s="33"/>
    </row>
    <row r="10241" spans="3:3">
      <c r="C10241" s="33"/>
    </row>
    <row r="10242" spans="3:3">
      <c r="C10242" s="33"/>
    </row>
    <row r="10243" spans="3:3">
      <c r="C10243" s="33"/>
    </row>
    <row r="10244" spans="3:3">
      <c r="C10244" s="33"/>
    </row>
    <row r="10245" spans="3:3">
      <c r="C10245" s="33"/>
    </row>
    <row r="10246" spans="3:3">
      <c r="C10246" s="33"/>
    </row>
    <row r="10247" spans="3:3">
      <c r="C10247" s="33"/>
    </row>
    <row r="10248" spans="3:3">
      <c r="C10248" s="33"/>
    </row>
    <row r="10249" spans="3:3">
      <c r="C10249" s="33"/>
    </row>
    <row r="10250" spans="3:3">
      <c r="C10250" s="33"/>
    </row>
    <row r="10251" spans="3:3">
      <c r="C10251" s="33"/>
    </row>
    <row r="10252" spans="3:3">
      <c r="C10252" s="33"/>
    </row>
    <row r="10253" spans="3:3">
      <c r="C10253" s="33"/>
    </row>
    <row r="10254" spans="3:3">
      <c r="C10254" s="33"/>
    </row>
    <row r="10255" spans="3:3">
      <c r="C10255" s="33"/>
    </row>
    <row r="10256" spans="3:3">
      <c r="C10256" s="33"/>
    </row>
    <row r="10257" spans="3:3">
      <c r="C10257" s="33"/>
    </row>
    <row r="10258" spans="3:3">
      <c r="C10258" s="33"/>
    </row>
    <row r="10259" spans="3:3">
      <c r="C10259" s="33"/>
    </row>
    <row r="10260" spans="3:3">
      <c r="C10260" s="33"/>
    </row>
    <row r="10261" spans="3:3">
      <c r="C10261" s="33"/>
    </row>
    <row r="10262" spans="3:3">
      <c r="C10262" s="33"/>
    </row>
    <row r="10263" spans="3:3">
      <c r="C10263" s="33"/>
    </row>
    <row r="10264" spans="3:3">
      <c r="C10264" s="33"/>
    </row>
    <row r="10265" spans="3:3">
      <c r="C10265" s="33"/>
    </row>
    <row r="10266" spans="3:3">
      <c r="C10266" s="33"/>
    </row>
    <row r="10267" spans="3:3">
      <c r="C10267" s="33"/>
    </row>
    <row r="10268" spans="3:3">
      <c r="C10268" s="33"/>
    </row>
    <row r="10269" spans="3:3">
      <c r="C10269" s="33"/>
    </row>
    <row r="10270" spans="3:3">
      <c r="C10270" s="33"/>
    </row>
    <row r="10271" spans="3:3">
      <c r="C10271" s="33"/>
    </row>
    <row r="10272" spans="3:3">
      <c r="C10272" s="33"/>
    </row>
    <row r="10273" spans="3:3">
      <c r="C10273" s="33"/>
    </row>
    <row r="10274" spans="3:3">
      <c r="C10274" s="33"/>
    </row>
    <row r="10275" spans="3:3">
      <c r="C10275" s="33"/>
    </row>
    <row r="10276" spans="3:3">
      <c r="C10276" s="33"/>
    </row>
    <row r="10277" spans="3:3">
      <c r="C10277" s="33"/>
    </row>
    <row r="10278" spans="3:3">
      <c r="C10278" s="33"/>
    </row>
    <row r="10279" spans="3:3">
      <c r="C10279" s="33"/>
    </row>
    <row r="10280" spans="3:3">
      <c r="C10280" s="33"/>
    </row>
    <row r="10281" spans="3:3">
      <c r="C10281" s="33"/>
    </row>
    <row r="10282" spans="3:3">
      <c r="C10282" s="33"/>
    </row>
    <row r="10283" spans="3:3">
      <c r="C10283" s="33"/>
    </row>
    <row r="10284" spans="3:3">
      <c r="C10284" s="33"/>
    </row>
    <row r="10285" spans="3:3">
      <c r="C10285" s="33"/>
    </row>
    <row r="10286" spans="3:3">
      <c r="C10286" s="33"/>
    </row>
    <row r="10287" spans="3:3">
      <c r="C10287" s="33"/>
    </row>
    <row r="10288" spans="3:3">
      <c r="C10288" s="33"/>
    </row>
    <row r="10289" spans="3:3">
      <c r="C10289" s="33"/>
    </row>
    <row r="10290" spans="3:3">
      <c r="C10290" s="33"/>
    </row>
    <row r="10291" spans="3:3">
      <c r="C10291" s="33"/>
    </row>
    <row r="10292" spans="3:3">
      <c r="C10292" s="33"/>
    </row>
    <row r="10293" spans="3:3">
      <c r="C10293" s="33"/>
    </row>
    <row r="10294" spans="3:3">
      <c r="C10294" s="33"/>
    </row>
    <row r="10295" spans="3:3">
      <c r="C10295" s="33"/>
    </row>
    <row r="10296" spans="3:3">
      <c r="C10296" s="33"/>
    </row>
    <row r="10297" spans="3:3">
      <c r="C10297" s="33"/>
    </row>
    <row r="10298" spans="3:3">
      <c r="C10298" s="33"/>
    </row>
    <row r="10299" spans="3:3">
      <c r="C10299" s="33"/>
    </row>
    <row r="10300" spans="3:3">
      <c r="C10300" s="33"/>
    </row>
    <row r="10301" spans="3:3">
      <c r="C10301" s="33"/>
    </row>
    <row r="10302" spans="3:3">
      <c r="C10302" s="33"/>
    </row>
    <row r="10303" spans="3:3">
      <c r="C10303" s="33"/>
    </row>
    <row r="10304" spans="3:3">
      <c r="C10304" s="33"/>
    </row>
    <row r="10305" spans="3:3">
      <c r="C10305" s="33"/>
    </row>
    <row r="10306" spans="3:3">
      <c r="C10306" s="33"/>
    </row>
    <row r="10307" spans="3:3">
      <c r="C10307" s="33"/>
    </row>
    <row r="10308" spans="3:3">
      <c r="C10308" s="33"/>
    </row>
    <row r="10309" spans="3:3">
      <c r="C10309" s="33"/>
    </row>
    <row r="10310" spans="3:3">
      <c r="C10310" s="33"/>
    </row>
    <row r="10311" spans="3:3">
      <c r="C10311" s="33"/>
    </row>
    <row r="10312" spans="3:3">
      <c r="C10312" s="33"/>
    </row>
    <row r="10313" spans="3:3">
      <c r="C10313" s="33"/>
    </row>
    <row r="10314" spans="3:3">
      <c r="C10314" s="33"/>
    </row>
    <row r="10315" spans="3:3">
      <c r="C10315" s="33"/>
    </row>
    <row r="10316" spans="3:3">
      <c r="C10316" s="33"/>
    </row>
    <row r="10317" spans="3:3">
      <c r="C10317" s="33"/>
    </row>
    <row r="10318" spans="3:3">
      <c r="C10318" s="33"/>
    </row>
    <row r="10319" spans="3:3">
      <c r="C10319" s="33"/>
    </row>
    <row r="10320" spans="3:3">
      <c r="C10320" s="33"/>
    </row>
    <row r="10321" spans="3:3">
      <c r="C10321" s="33"/>
    </row>
    <row r="10322" spans="3:3">
      <c r="C10322" s="33"/>
    </row>
    <row r="10323" spans="3:3">
      <c r="C10323" s="33"/>
    </row>
    <row r="10324" spans="3:3">
      <c r="C10324" s="33"/>
    </row>
    <row r="10325" spans="3:3">
      <c r="C10325" s="33"/>
    </row>
    <row r="10326" spans="3:3">
      <c r="C10326" s="33"/>
    </row>
    <row r="10327" spans="3:3">
      <c r="C10327" s="33"/>
    </row>
    <row r="10328" spans="3:3">
      <c r="C10328" s="33"/>
    </row>
    <row r="10329" spans="3:3">
      <c r="C10329" s="33"/>
    </row>
    <row r="10330" spans="3:3">
      <c r="C10330" s="33"/>
    </row>
    <row r="10331" spans="3:3">
      <c r="C10331" s="33"/>
    </row>
    <row r="10332" spans="3:3">
      <c r="C10332" s="33"/>
    </row>
    <row r="10333" spans="3:3">
      <c r="C10333" s="33"/>
    </row>
    <row r="10334" spans="3:3">
      <c r="C10334" s="33"/>
    </row>
    <row r="10335" spans="3:3">
      <c r="C10335" s="33"/>
    </row>
    <row r="10336" spans="3:3">
      <c r="C10336" s="33"/>
    </row>
    <row r="10337" spans="3:3">
      <c r="C10337" s="33"/>
    </row>
    <row r="10338" spans="3:3">
      <c r="C10338" s="33"/>
    </row>
    <row r="10339" spans="3:3">
      <c r="C10339" s="33"/>
    </row>
    <row r="10340" spans="3:3">
      <c r="C10340" s="33"/>
    </row>
    <row r="10341" spans="3:3">
      <c r="C10341" s="33"/>
    </row>
    <row r="10342" spans="3:3">
      <c r="C10342" s="33"/>
    </row>
    <row r="10343" spans="3:3">
      <c r="C10343" s="33"/>
    </row>
    <row r="10344" spans="3:3">
      <c r="C10344" s="33"/>
    </row>
    <row r="10345" spans="3:3">
      <c r="C10345" s="33"/>
    </row>
    <row r="10346" spans="3:3">
      <c r="C10346" s="33"/>
    </row>
    <row r="10347" spans="3:3">
      <c r="C10347" s="33"/>
    </row>
    <row r="10348" spans="3:3">
      <c r="C10348" s="33"/>
    </row>
    <row r="10349" spans="3:3">
      <c r="C10349" s="33"/>
    </row>
    <row r="10350" spans="3:3">
      <c r="C10350" s="33"/>
    </row>
    <row r="10351" spans="3:3">
      <c r="C10351" s="33"/>
    </row>
    <row r="10352" spans="3:3">
      <c r="C10352" s="33"/>
    </row>
    <row r="10353" spans="3:3">
      <c r="C10353" s="33"/>
    </row>
    <row r="10354" spans="3:3">
      <c r="C10354" s="33"/>
    </row>
    <row r="10355" spans="3:3">
      <c r="C10355" s="33"/>
    </row>
    <row r="10356" spans="3:3">
      <c r="C10356" s="33"/>
    </row>
    <row r="10357" spans="3:3">
      <c r="C10357" s="33"/>
    </row>
    <row r="10358" spans="3:3">
      <c r="C10358" s="33"/>
    </row>
    <row r="10359" spans="3:3">
      <c r="C10359" s="33"/>
    </row>
    <row r="10360" spans="3:3">
      <c r="C10360" s="33"/>
    </row>
    <row r="10361" spans="3:3">
      <c r="C10361" s="33"/>
    </row>
    <row r="10362" spans="3:3">
      <c r="C10362" s="33"/>
    </row>
    <row r="10363" spans="3:3">
      <c r="C10363" s="33"/>
    </row>
    <row r="10364" spans="3:3">
      <c r="C10364" s="33"/>
    </row>
    <row r="10365" spans="3:3">
      <c r="C10365" s="33"/>
    </row>
    <row r="10366" spans="3:3">
      <c r="C10366" s="33"/>
    </row>
    <row r="10367" spans="3:3">
      <c r="C10367" s="33"/>
    </row>
    <row r="10368" spans="3:3">
      <c r="C10368" s="33"/>
    </row>
    <row r="10369" spans="3:3">
      <c r="C10369" s="33"/>
    </row>
    <row r="10370" spans="3:3">
      <c r="C10370" s="33"/>
    </row>
    <row r="10371" spans="3:3">
      <c r="C10371" s="33"/>
    </row>
    <row r="10372" spans="3:3">
      <c r="C10372" s="33"/>
    </row>
    <row r="10373" spans="3:3">
      <c r="C10373" s="33"/>
    </row>
    <row r="10374" spans="3:3">
      <c r="C10374" s="33"/>
    </row>
    <row r="10375" spans="3:3">
      <c r="C10375" s="33"/>
    </row>
    <row r="10376" spans="3:3">
      <c r="C10376" s="33"/>
    </row>
    <row r="10377" spans="3:3">
      <c r="C10377" s="33"/>
    </row>
    <row r="10378" spans="3:3">
      <c r="C10378" s="33"/>
    </row>
    <row r="10379" spans="3:3">
      <c r="C10379" s="33"/>
    </row>
    <row r="10380" spans="3:3">
      <c r="C10380" s="33"/>
    </row>
    <row r="10381" spans="3:3">
      <c r="C10381" s="33"/>
    </row>
    <row r="10382" spans="3:3">
      <c r="C10382" s="33"/>
    </row>
    <row r="10383" spans="3:3">
      <c r="C10383" s="33"/>
    </row>
    <row r="10384" spans="3:3">
      <c r="C10384" s="33"/>
    </row>
    <row r="10385" spans="3:3">
      <c r="C10385" s="33"/>
    </row>
    <row r="10386" spans="3:3">
      <c r="C10386" s="33"/>
    </row>
    <row r="10387" spans="3:3">
      <c r="C10387" s="33"/>
    </row>
    <row r="10388" spans="3:3">
      <c r="C10388" s="33"/>
    </row>
    <row r="10389" spans="3:3">
      <c r="C10389" s="33"/>
    </row>
    <row r="10390" spans="3:3">
      <c r="C10390" s="33"/>
    </row>
    <row r="10391" spans="3:3">
      <c r="C10391" s="33"/>
    </row>
    <row r="10392" spans="3:3">
      <c r="C10392" s="33"/>
    </row>
    <row r="10393" spans="3:3">
      <c r="C10393" s="33"/>
    </row>
    <row r="10394" spans="3:3">
      <c r="C10394" s="33"/>
    </row>
    <row r="10395" spans="3:3">
      <c r="C10395" s="33"/>
    </row>
    <row r="10396" spans="3:3">
      <c r="C10396" s="33"/>
    </row>
    <row r="10397" spans="3:3">
      <c r="C10397" s="33"/>
    </row>
    <row r="10398" spans="3:3">
      <c r="C10398" s="33"/>
    </row>
    <row r="10399" spans="3:3">
      <c r="C10399" s="33"/>
    </row>
    <row r="10400" spans="3:3">
      <c r="C10400" s="33"/>
    </row>
    <row r="10401" spans="3:3">
      <c r="C10401" s="33"/>
    </row>
    <row r="10402" spans="3:3">
      <c r="C10402" s="33"/>
    </row>
    <row r="10403" spans="3:3">
      <c r="C10403" s="33"/>
    </row>
    <row r="10404" spans="3:3">
      <c r="C10404" s="33"/>
    </row>
    <row r="10405" spans="3:3">
      <c r="C10405" s="33"/>
    </row>
    <row r="10406" spans="3:3">
      <c r="C10406" s="33"/>
    </row>
    <row r="10407" spans="3:3">
      <c r="C10407" s="33"/>
    </row>
    <row r="10408" spans="3:3">
      <c r="C10408" s="33"/>
    </row>
    <row r="10409" spans="3:3">
      <c r="C10409" s="33"/>
    </row>
    <row r="10410" spans="3:3">
      <c r="C10410" s="33"/>
    </row>
    <row r="10411" spans="3:3">
      <c r="C10411" s="33"/>
    </row>
    <row r="10412" spans="3:3">
      <c r="C10412" s="33"/>
    </row>
    <row r="10413" spans="3:3">
      <c r="C10413" s="33"/>
    </row>
    <row r="10414" spans="3:3">
      <c r="C10414" s="33"/>
    </row>
    <row r="10415" spans="3:3">
      <c r="C10415" s="33"/>
    </row>
    <row r="10416" spans="3:3">
      <c r="C10416" s="33"/>
    </row>
    <row r="10417" spans="3:3">
      <c r="C10417" s="33"/>
    </row>
    <row r="10418" spans="3:3">
      <c r="C10418" s="33"/>
    </row>
    <row r="10419" spans="3:3">
      <c r="C10419" s="33"/>
    </row>
    <row r="10420" spans="3:3">
      <c r="C10420" s="33"/>
    </row>
    <row r="10421" spans="3:3">
      <c r="C10421" s="33"/>
    </row>
    <row r="10422" spans="3:3">
      <c r="C10422" s="33"/>
    </row>
    <row r="10423" spans="3:3">
      <c r="C10423" s="33"/>
    </row>
    <row r="10424" spans="3:3">
      <c r="C10424" s="33"/>
    </row>
    <row r="10425" spans="3:3">
      <c r="C10425" s="33"/>
    </row>
    <row r="10426" spans="3:3">
      <c r="C10426" s="33"/>
    </row>
    <row r="10427" spans="3:3">
      <c r="C10427" s="33"/>
    </row>
    <row r="10428" spans="3:3">
      <c r="C10428" s="33"/>
    </row>
    <row r="10429" spans="3:3">
      <c r="C10429" s="33"/>
    </row>
    <row r="10430" spans="3:3">
      <c r="C10430" s="33"/>
    </row>
    <row r="10431" spans="3:3">
      <c r="C10431" s="33"/>
    </row>
    <row r="10432" spans="3:3">
      <c r="C10432" s="33"/>
    </row>
    <row r="10433" spans="3:3">
      <c r="C10433" s="33"/>
    </row>
    <row r="10434" spans="3:3">
      <c r="C10434" s="33"/>
    </row>
    <row r="10435" spans="3:3">
      <c r="C10435" s="33"/>
    </row>
    <row r="10436" spans="3:3">
      <c r="C10436" s="33"/>
    </row>
    <row r="10437" spans="3:3">
      <c r="C10437" s="33"/>
    </row>
    <row r="10438" spans="3:3">
      <c r="C10438" s="33"/>
    </row>
    <row r="10439" spans="3:3">
      <c r="C10439" s="33"/>
    </row>
    <row r="10440" spans="3:3">
      <c r="C10440" s="33"/>
    </row>
    <row r="10441" spans="3:3">
      <c r="C10441" s="33"/>
    </row>
    <row r="10442" spans="3:3">
      <c r="C10442" s="33"/>
    </row>
    <row r="10443" spans="3:3">
      <c r="C10443" s="33"/>
    </row>
    <row r="10444" spans="3:3">
      <c r="C10444" s="33"/>
    </row>
    <row r="10445" spans="3:3">
      <c r="C10445" s="33"/>
    </row>
    <row r="10446" spans="3:3">
      <c r="C10446" s="33"/>
    </row>
    <row r="10447" spans="3:3">
      <c r="C10447" s="33"/>
    </row>
    <row r="10448" spans="3:3">
      <c r="C10448" s="33"/>
    </row>
    <row r="10449" spans="3:3">
      <c r="C10449" s="33"/>
    </row>
    <row r="10450" spans="3:3">
      <c r="C10450" s="33"/>
    </row>
    <row r="10451" spans="3:3">
      <c r="C10451" s="33"/>
    </row>
    <row r="10452" spans="3:3">
      <c r="C10452" s="33"/>
    </row>
    <row r="10453" spans="3:3">
      <c r="C10453" s="33"/>
    </row>
    <row r="10454" spans="3:3">
      <c r="C10454" s="33"/>
    </row>
    <row r="10455" spans="3:3">
      <c r="C10455" s="33"/>
    </row>
    <row r="10456" spans="3:3">
      <c r="C10456" s="33"/>
    </row>
    <row r="10457" spans="3:3">
      <c r="C10457" s="33"/>
    </row>
    <row r="10458" spans="3:3">
      <c r="C10458" s="33"/>
    </row>
    <row r="10459" spans="3:3">
      <c r="C10459" s="33"/>
    </row>
    <row r="10460" spans="3:3">
      <c r="C10460" s="33"/>
    </row>
    <row r="10461" spans="3:3">
      <c r="C10461" s="33"/>
    </row>
    <row r="10462" spans="3:3">
      <c r="C10462" s="33"/>
    </row>
    <row r="10463" spans="3:3">
      <c r="C10463" s="33"/>
    </row>
    <row r="10464" spans="3:3">
      <c r="C10464" s="33"/>
    </row>
    <row r="10465" spans="3:3">
      <c r="C10465" s="33"/>
    </row>
    <row r="10466" spans="3:3">
      <c r="C10466" s="33"/>
    </row>
    <row r="10467" spans="3:3">
      <c r="C10467" s="33"/>
    </row>
    <row r="10468" spans="3:3">
      <c r="C10468" s="33"/>
    </row>
    <row r="10469" spans="3:3">
      <c r="C10469" s="33"/>
    </row>
    <row r="10470" spans="3:3">
      <c r="C10470" s="33"/>
    </row>
    <row r="10471" spans="3:3">
      <c r="C10471" s="33"/>
    </row>
    <row r="10472" spans="3:3">
      <c r="C10472" s="33"/>
    </row>
    <row r="10473" spans="3:3">
      <c r="C10473" s="33"/>
    </row>
    <row r="10474" spans="3:3">
      <c r="C10474" s="33"/>
    </row>
    <row r="10475" spans="3:3">
      <c r="C10475" s="33"/>
    </row>
    <row r="10476" spans="3:3">
      <c r="C10476" s="33"/>
    </row>
    <row r="10477" spans="3:3">
      <c r="C10477" s="33"/>
    </row>
    <row r="10478" spans="3:3">
      <c r="C10478" s="33"/>
    </row>
    <row r="10479" spans="3:3">
      <c r="C10479" s="33"/>
    </row>
    <row r="10480" spans="3:3">
      <c r="C10480" s="33"/>
    </row>
    <row r="10481" spans="3:3">
      <c r="C10481" s="33"/>
    </row>
    <row r="10482" spans="3:3">
      <c r="C10482" s="33"/>
    </row>
    <row r="10483" spans="3:3">
      <c r="C10483" s="33"/>
    </row>
    <row r="10484" spans="3:3">
      <c r="C10484" s="33"/>
    </row>
    <row r="10485" spans="3:3">
      <c r="C10485" s="33"/>
    </row>
    <row r="10486" spans="3:3">
      <c r="C10486" s="33"/>
    </row>
    <row r="10487" spans="3:3">
      <c r="C10487" s="33"/>
    </row>
    <row r="10488" spans="3:3">
      <c r="C10488" s="33"/>
    </row>
    <row r="10489" spans="3:3">
      <c r="C10489" s="33"/>
    </row>
    <row r="10490" spans="3:3">
      <c r="C10490" s="33"/>
    </row>
    <row r="10491" spans="3:3">
      <c r="C10491" s="33"/>
    </row>
    <row r="10492" spans="3:3">
      <c r="C10492" s="33"/>
    </row>
    <row r="10493" spans="3:3">
      <c r="C10493" s="33"/>
    </row>
    <row r="10494" spans="3:3">
      <c r="C10494" s="33"/>
    </row>
    <row r="10495" spans="3:3">
      <c r="C10495" s="33"/>
    </row>
    <row r="10496" spans="3:3">
      <c r="C10496" s="33"/>
    </row>
    <row r="10497" spans="3:3">
      <c r="C10497" s="33"/>
    </row>
    <row r="10498" spans="3:3">
      <c r="C10498" s="33"/>
    </row>
    <row r="10499" spans="3:3">
      <c r="C10499" s="33"/>
    </row>
    <row r="10500" spans="3:3">
      <c r="C10500" s="33"/>
    </row>
    <row r="10501" spans="3:3">
      <c r="C10501" s="33"/>
    </row>
    <row r="10502" spans="3:3">
      <c r="C10502" s="33"/>
    </row>
    <row r="10503" spans="3:3">
      <c r="C10503" s="33"/>
    </row>
    <row r="10504" spans="3:3">
      <c r="C10504" s="33"/>
    </row>
    <row r="10505" spans="3:3">
      <c r="C10505" s="33"/>
    </row>
    <row r="10506" spans="3:3">
      <c r="C10506" s="33"/>
    </row>
    <row r="10507" spans="3:3">
      <c r="C10507" s="33"/>
    </row>
    <row r="10508" spans="3:3">
      <c r="C10508" s="33"/>
    </row>
    <row r="10509" spans="3:3">
      <c r="C10509" s="33"/>
    </row>
    <row r="10510" spans="3:3">
      <c r="C10510" s="33"/>
    </row>
    <row r="10511" spans="3:3">
      <c r="C10511" s="33"/>
    </row>
    <row r="10512" spans="3:3">
      <c r="C10512" s="33"/>
    </row>
    <row r="10513" spans="3:3">
      <c r="C10513" s="33"/>
    </row>
    <row r="10514" spans="3:3">
      <c r="C10514" s="33"/>
    </row>
    <row r="10515" spans="3:3">
      <c r="C10515" s="33"/>
    </row>
    <row r="10516" spans="3:3">
      <c r="C10516" s="33"/>
    </row>
    <row r="10517" spans="3:3">
      <c r="C10517" s="33"/>
    </row>
    <row r="10518" spans="3:3">
      <c r="C10518" s="33"/>
    </row>
    <row r="10519" spans="3:3">
      <c r="C10519" s="33"/>
    </row>
    <row r="10520" spans="3:3">
      <c r="C10520" s="33"/>
    </row>
    <row r="10521" spans="3:3">
      <c r="C10521" s="33"/>
    </row>
    <row r="10522" spans="3:3">
      <c r="C10522" s="33"/>
    </row>
    <row r="10523" spans="3:3">
      <c r="C10523" s="33"/>
    </row>
    <row r="10524" spans="3:3">
      <c r="C10524" s="33"/>
    </row>
    <row r="10525" spans="3:3">
      <c r="C10525" s="33"/>
    </row>
    <row r="10526" spans="3:3">
      <c r="C10526" s="33"/>
    </row>
    <row r="10527" spans="3:3">
      <c r="C10527" s="33"/>
    </row>
    <row r="10528" spans="3:3">
      <c r="C10528" s="33"/>
    </row>
    <row r="10529" spans="3:3">
      <c r="C10529" s="33"/>
    </row>
    <row r="10530" spans="3:3">
      <c r="C10530" s="33"/>
    </row>
    <row r="10531" spans="3:3">
      <c r="C10531" s="33"/>
    </row>
    <row r="10532" spans="3:3">
      <c r="C10532" s="33"/>
    </row>
    <row r="10533" spans="3:3">
      <c r="C10533" s="33"/>
    </row>
    <row r="10534" spans="3:3">
      <c r="C10534" s="33"/>
    </row>
    <row r="10535" spans="3:3">
      <c r="C10535" s="33"/>
    </row>
    <row r="10536" spans="3:3">
      <c r="C10536" s="33"/>
    </row>
    <row r="10537" spans="3:3">
      <c r="C10537" s="33"/>
    </row>
    <row r="10538" spans="3:3">
      <c r="C10538" s="33"/>
    </row>
    <row r="10539" spans="3:3">
      <c r="C10539" s="33"/>
    </row>
    <row r="10540" spans="3:3">
      <c r="C10540" s="33"/>
    </row>
    <row r="10541" spans="3:3">
      <c r="C10541" s="33"/>
    </row>
    <row r="10542" spans="3:3">
      <c r="C10542" s="33"/>
    </row>
    <row r="10543" spans="3:3">
      <c r="C10543" s="33"/>
    </row>
    <row r="10544" spans="3:3">
      <c r="C10544" s="33"/>
    </row>
    <row r="10545" spans="3:3">
      <c r="C10545" s="33"/>
    </row>
    <row r="10546" spans="3:3">
      <c r="C10546" s="33"/>
    </row>
    <row r="10547" spans="3:3">
      <c r="C10547" s="33"/>
    </row>
    <row r="10548" spans="3:3">
      <c r="C10548" s="33"/>
    </row>
    <row r="10549" spans="3:3">
      <c r="C10549" s="33"/>
    </row>
    <row r="10550" spans="3:3">
      <c r="C10550" s="33"/>
    </row>
    <row r="10551" spans="3:3">
      <c r="C10551" s="33"/>
    </row>
    <row r="10552" spans="3:3">
      <c r="C10552" s="33"/>
    </row>
    <row r="10553" spans="3:3">
      <c r="C10553" s="33"/>
    </row>
    <row r="10554" spans="3:3">
      <c r="C10554" s="33"/>
    </row>
    <row r="10555" spans="3:3">
      <c r="C10555" s="33"/>
    </row>
    <row r="10556" spans="3:3">
      <c r="C10556" s="33"/>
    </row>
    <row r="10557" spans="3:3">
      <c r="C10557" s="33"/>
    </row>
    <row r="10558" spans="3:3">
      <c r="C10558" s="33"/>
    </row>
    <row r="10559" spans="3:3">
      <c r="C10559" s="33"/>
    </row>
    <row r="10560" spans="3:3">
      <c r="C10560" s="33"/>
    </row>
    <row r="10561" spans="3:3">
      <c r="C10561" s="33"/>
    </row>
    <row r="10562" spans="3:3">
      <c r="C10562" s="33"/>
    </row>
    <row r="10563" spans="3:3">
      <c r="C10563" s="33"/>
    </row>
    <row r="10564" spans="3:3">
      <c r="C10564" s="33"/>
    </row>
    <row r="10565" spans="3:3">
      <c r="C10565" s="33"/>
    </row>
    <row r="10566" spans="3:3">
      <c r="C10566" s="33"/>
    </row>
    <row r="10567" spans="3:3">
      <c r="C10567" s="33"/>
    </row>
    <row r="10568" spans="3:3">
      <c r="C10568" s="33"/>
    </row>
    <row r="10569" spans="3:3">
      <c r="C10569" s="33"/>
    </row>
    <row r="10570" spans="3:3">
      <c r="C10570" s="33"/>
    </row>
    <row r="10571" spans="3:3">
      <c r="C10571" s="33"/>
    </row>
    <row r="10572" spans="3:3">
      <c r="C10572" s="33"/>
    </row>
    <row r="10573" spans="3:3">
      <c r="C10573" s="33"/>
    </row>
    <row r="10574" spans="3:3">
      <c r="C10574" s="33"/>
    </row>
    <row r="10575" spans="3:3">
      <c r="C10575" s="33"/>
    </row>
    <row r="10576" spans="3:3">
      <c r="C10576" s="33"/>
    </row>
    <row r="10577" spans="3:3">
      <c r="C10577" s="33"/>
    </row>
    <row r="10578" spans="3:3">
      <c r="C10578" s="33"/>
    </row>
    <row r="10579" spans="3:3">
      <c r="C10579" s="33"/>
    </row>
    <row r="10580" spans="3:3">
      <c r="C10580" s="33"/>
    </row>
    <row r="10581" spans="3:3">
      <c r="C10581" s="33"/>
    </row>
    <row r="10582" spans="3:3">
      <c r="C10582" s="33"/>
    </row>
    <row r="10583" spans="3:3">
      <c r="C10583" s="33"/>
    </row>
    <row r="10584" spans="3:3">
      <c r="C10584" s="33"/>
    </row>
    <row r="10585" spans="3:3">
      <c r="C10585" s="33"/>
    </row>
    <row r="10586" spans="3:3">
      <c r="C10586" s="33"/>
    </row>
    <row r="10587" spans="3:3">
      <c r="C10587" s="33"/>
    </row>
    <row r="10588" spans="3:3">
      <c r="C10588" s="33"/>
    </row>
    <row r="10589" spans="3:3">
      <c r="C10589" s="33"/>
    </row>
    <row r="10590" spans="3:3">
      <c r="C10590" s="33"/>
    </row>
    <row r="10591" spans="3:3">
      <c r="C10591" s="33"/>
    </row>
    <row r="10592" spans="3:3">
      <c r="C10592" s="33"/>
    </row>
    <row r="10593" spans="3:3">
      <c r="C10593" s="33"/>
    </row>
    <row r="10594" spans="3:3">
      <c r="C10594" s="33"/>
    </row>
    <row r="10595" spans="3:3">
      <c r="C10595" s="33"/>
    </row>
    <row r="10596" spans="3:3">
      <c r="C10596" s="33"/>
    </row>
    <row r="10597" spans="3:3">
      <c r="C10597" s="33"/>
    </row>
    <row r="10598" spans="3:3">
      <c r="C10598" s="33"/>
    </row>
    <row r="10599" spans="3:3">
      <c r="C10599" s="33"/>
    </row>
    <row r="10600" spans="3:3">
      <c r="C10600" s="33"/>
    </row>
    <row r="10601" spans="3:3">
      <c r="C10601" s="33"/>
    </row>
    <row r="10602" spans="3:3">
      <c r="C10602" s="33"/>
    </row>
    <row r="10603" spans="3:3">
      <c r="C10603" s="33"/>
    </row>
    <row r="10604" spans="3:3">
      <c r="C10604" s="33"/>
    </row>
    <row r="10605" spans="3:3">
      <c r="C10605" s="33"/>
    </row>
    <row r="10606" spans="3:3">
      <c r="C10606" s="33"/>
    </row>
    <row r="10607" spans="3:3">
      <c r="C10607" s="33"/>
    </row>
    <row r="10608" spans="3:3">
      <c r="C10608" s="33"/>
    </row>
    <row r="10609" spans="3:3">
      <c r="C10609" s="33"/>
    </row>
    <row r="10610" spans="3:3">
      <c r="C10610" s="33"/>
    </row>
    <row r="10611" spans="3:3">
      <c r="C10611" s="33"/>
    </row>
    <row r="10612" spans="3:3">
      <c r="C10612" s="33"/>
    </row>
    <row r="10613" spans="3:3">
      <c r="C10613" s="33"/>
    </row>
    <row r="10614" spans="3:3">
      <c r="C10614" s="33"/>
    </row>
    <row r="10615" spans="3:3">
      <c r="C10615" s="33"/>
    </row>
    <row r="10616" spans="3:3">
      <c r="C10616" s="33"/>
    </row>
    <row r="10617" spans="3:3">
      <c r="C10617" s="33"/>
    </row>
    <row r="10618" spans="3:3">
      <c r="C10618" s="33"/>
    </row>
    <row r="10619" spans="3:3">
      <c r="C10619" s="33"/>
    </row>
    <row r="10620" spans="3:3">
      <c r="C10620" s="33"/>
    </row>
    <row r="10621" spans="3:3">
      <c r="C10621" s="33"/>
    </row>
    <row r="10622" spans="3:3">
      <c r="C10622" s="33"/>
    </row>
    <row r="10623" spans="3:3">
      <c r="C10623" s="33"/>
    </row>
    <row r="10624" spans="3:3">
      <c r="C10624" s="33"/>
    </row>
    <row r="10625" spans="3:3">
      <c r="C10625" s="33"/>
    </row>
    <row r="10626" spans="3:3">
      <c r="C10626" s="33"/>
    </row>
    <row r="10627" spans="3:3">
      <c r="C10627" s="33"/>
    </row>
    <row r="10628" spans="3:3">
      <c r="C10628" s="33"/>
    </row>
    <row r="10629" spans="3:3">
      <c r="C10629" s="33"/>
    </row>
    <row r="10630" spans="3:3">
      <c r="C10630" s="33"/>
    </row>
    <row r="10631" spans="3:3">
      <c r="C10631" s="33"/>
    </row>
    <row r="10632" spans="3:3">
      <c r="C10632" s="33"/>
    </row>
    <row r="10633" spans="3:3">
      <c r="C10633" s="33"/>
    </row>
    <row r="10634" spans="3:3">
      <c r="C10634" s="33"/>
    </row>
    <row r="10635" spans="3:3">
      <c r="C10635" s="33"/>
    </row>
    <row r="10636" spans="3:3">
      <c r="C10636" s="33"/>
    </row>
    <row r="10637" spans="3:3">
      <c r="C10637" s="33"/>
    </row>
    <row r="10638" spans="3:3">
      <c r="C10638" s="33"/>
    </row>
    <row r="10639" spans="3:3">
      <c r="C10639" s="33"/>
    </row>
    <row r="10640" spans="3:3">
      <c r="C10640" s="33"/>
    </row>
    <row r="10641" spans="3:3">
      <c r="C10641" s="33"/>
    </row>
    <row r="10642" spans="3:3">
      <c r="C10642" s="33"/>
    </row>
    <row r="10643" spans="3:3">
      <c r="C10643" s="33"/>
    </row>
    <row r="10644" spans="3:3">
      <c r="C10644" s="33"/>
    </row>
    <row r="10645" spans="3:3">
      <c r="C10645" s="33"/>
    </row>
    <row r="10646" spans="3:3">
      <c r="C10646" s="33"/>
    </row>
    <row r="10647" spans="3:3">
      <c r="C10647" s="33"/>
    </row>
    <row r="10648" spans="3:3">
      <c r="C10648" s="33"/>
    </row>
    <row r="10649" spans="3:3">
      <c r="C10649" s="33"/>
    </row>
    <row r="10650" spans="3:3">
      <c r="C10650" s="33"/>
    </row>
    <row r="10651" spans="3:3">
      <c r="C10651" s="33"/>
    </row>
    <row r="10652" spans="3:3">
      <c r="C10652" s="33"/>
    </row>
    <row r="10653" spans="3:3">
      <c r="C10653" s="33"/>
    </row>
    <row r="10654" spans="3:3">
      <c r="C10654" s="33"/>
    </row>
    <row r="10655" spans="3:3">
      <c r="C10655" s="33"/>
    </row>
    <row r="10656" spans="3:3">
      <c r="C10656" s="33"/>
    </row>
    <row r="10657" spans="3:3">
      <c r="C10657" s="33"/>
    </row>
    <row r="10658" spans="3:3">
      <c r="C10658" s="33"/>
    </row>
    <row r="10659" spans="3:3">
      <c r="C10659" s="33"/>
    </row>
    <row r="10660" spans="3:3">
      <c r="C10660" s="33"/>
    </row>
    <row r="10661" spans="3:3">
      <c r="C10661" s="33"/>
    </row>
    <row r="10662" spans="3:3">
      <c r="C10662" s="33"/>
    </row>
    <row r="10663" spans="3:3">
      <c r="C10663" s="33"/>
    </row>
    <row r="10664" spans="3:3">
      <c r="C10664" s="33"/>
    </row>
    <row r="10665" spans="3:3">
      <c r="C10665" s="33"/>
    </row>
    <row r="10666" spans="3:3">
      <c r="C10666" s="33"/>
    </row>
    <row r="10667" spans="3:3">
      <c r="C10667" s="33"/>
    </row>
    <row r="10668" spans="3:3">
      <c r="C10668" s="33"/>
    </row>
    <row r="10669" spans="3:3">
      <c r="C10669" s="33"/>
    </row>
    <row r="10670" spans="3:3">
      <c r="C10670" s="33"/>
    </row>
    <row r="10671" spans="3:3">
      <c r="C10671" s="33"/>
    </row>
    <row r="10672" spans="3:3">
      <c r="C10672" s="33"/>
    </row>
    <row r="10673" spans="3:3">
      <c r="C10673" s="33"/>
    </row>
    <row r="10674" spans="3:3">
      <c r="C10674" s="33"/>
    </row>
    <row r="10675" spans="3:3">
      <c r="C10675" s="33"/>
    </row>
    <row r="10676" spans="3:3">
      <c r="C10676" s="33"/>
    </row>
    <row r="10677" spans="3:3">
      <c r="C10677" s="33"/>
    </row>
    <row r="10678" spans="3:3">
      <c r="C10678" s="33"/>
    </row>
    <row r="10679" spans="3:3">
      <c r="C10679" s="33"/>
    </row>
    <row r="10680" spans="3:3">
      <c r="C10680" s="33"/>
    </row>
    <row r="10681" spans="3:3">
      <c r="C10681" s="33"/>
    </row>
    <row r="10682" spans="3:3">
      <c r="C10682" s="33"/>
    </row>
    <row r="10683" spans="3:3">
      <c r="C10683" s="33"/>
    </row>
    <row r="10684" spans="3:3">
      <c r="C10684" s="33"/>
    </row>
    <row r="10685" spans="3:3">
      <c r="C10685" s="33"/>
    </row>
    <row r="10686" spans="3:3">
      <c r="C10686" s="33"/>
    </row>
    <row r="10687" spans="3:3">
      <c r="C10687" s="33"/>
    </row>
    <row r="10688" spans="3:3">
      <c r="C10688" s="33"/>
    </row>
    <row r="10689" spans="3:3">
      <c r="C10689" s="33"/>
    </row>
    <row r="10690" spans="3:3">
      <c r="C10690" s="33"/>
    </row>
    <row r="10691" spans="3:3">
      <c r="C10691" s="33"/>
    </row>
    <row r="10692" spans="3:3">
      <c r="C10692" s="33"/>
    </row>
    <row r="10693" spans="3:3">
      <c r="C10693" s="33"/>
    </row>
    <row r="10694" spans="3:3">
      <c r="C10694" s="33"/>
    </row>
    <row r="10695" spans="3:3">
      <c r="C10695" s="33"/>
    </row>
    <row r="10696" spans="3:3">
      <c r="C10696" s="33"/>
    </row>
    <row r="10697" spans="3:3">
      <c r="C10697" s="33"/>
    </row>
    <row r="10698" spans="3:3">
      <c r="C10698" s="33"/>
    </row>
    <row r="10699" spans="3:3">
      <c r="C10699" s="33"/>
    </row>
    <row r="10700" spans="3:3">
      <c r="C10700" s="33"/>
    </row>
    <row r="10701" spans="3:3">
      <c r="C10701" s="33"/>
    </row>
    <row r="10702" spans="3:3">
      <c r="C10702" s="33"/>
    </row>
    <row r="10703" spans="3:3">
      <c r="C10703" s="33"/>
    </row>
    <row r="10704" spans="3:3">
      <c r="C10704" s="33"/>
    </row>
    <row r="10705" spans="3:3">
      <c r="C10705" s="33"/>
    </row>
    <row r="10706" spans="3:3">
      <c r="C10706" s="33"/>
    </row>
    <row r="10707" spans="3:3">
      <c r="C10707" s="33"/>
    </row>
    <row r="10708" spans="3:3">
      <c r="C10708" s="33"/>
    </row>
    <row r="10709" spans="3:3">
      <c r="C10709" s="33"/>
    </row>
    <row r="10710" spans="3:3">
      <c r="C10710" s="33"/>
    </row>
    <row r="10711" spans="3:3">
      <c r="C10711" s="33"/>
    </row>
    <row r="10712" spans="3:3">
      <c r="C10712" s="33"/>
    </row>
    <row r="10713" spans="3:3">
      <c r="C10713" s="33"/>
    </row>
    <row r="10714" spans="3:3">
      <c r="C10714" s="33"/>
    </row>
    <row r="10715" spans="3:3">
      <c r="C10715" s="33"/>
    </row>
    <row r="10716" spans="3:3">
      <c r="C10716" s="33"/>
    </row>
    <row r="10717" spans="3:3">
      <c r="C10717" s="33"/>
    </row>
    <row r="10718" spans="3:3">
      <c r="C10718" s="33"/>
    </row>
    <row r="10719" spans="3:3">
      <c r="C10719" s="33"/>
    </row>
    <row r="10720" spans="3:3">
      <c r="C10720" s="33"/>
    </row>
    <row r="10721" spans="3:3">
      <c r="C10721" s="33"/>
    </row>
    <row r="10722" spans="3:3">
      <c r="C10722" s="33"/>
    </row>
    <row r="10723" spans="3:3">
      <c r="C10723" s="33"/>
    </row>
    <row r="10724" spans="3:3">
      <c r="C10724" s="33"/>
    </row>
    <row r="10725" spans="3:3">
      <c r="C10725" s="33"/>
    </row>
    <row r="10726" spans="3:3">
      <c r="C10726" s="33"/>
    </row>
    <row r="10727" spans="3:3">
      <c r="C10727" s="33"/>
    </row>
    <row r="10728" spans="3:3">
      <c r="C10728" s="33"/>
    </row>
    <row r="10729" spans="3:3">
      <c r="C10729" s="33"/>
    </row>
    <row r="10730" spans="3:3">
      <c r="C10730" s="33"/>
    </row>
    <row r="10731" spans="3:3">
      <c r="C10731" s="33"/>
    </row>
    <row r="10732" spans="3:3">
      <c r="C10732" s="33"/>
    </row>
    <row r="10733" spans="3:3">
      <c r="C10733" s="33"/>
    </row>
    <row r="10734" spans="3:3">
      <c r="C10734" s="33"/>
    </row>
    <row r="10735" spans="3:3">
      <c r="C10735" s="33"/>
    </row>
    <row r="10736" spans="3:3">
      <c r="C10736" s="33"/>
    </row>
    <row r="10737" spans="3:3">
      <c r="C10737" s="33"/>
    </row>
    <row r="10738" spans="3:3">
      <c r="C10738" s="33"/>
    </row>
    <row r="10739" spans="3:3">
      <c r="C10739" s="33"/>
    </row>
    <row r="10740" spans="3:3">
      <c r="C10740" s="33"/>
    </row>
    <row r="10741" spans="3:3">
      <c r="C10741" s="33"/>
    </row>
    <row r="10742" spans="3:3">
      <c r="C10742" s="33"/>
    </row>
    <row r="10743" spans="3:3">
      <c r="C10743" s="33"/>
    </row>
    <row r="10744" spans="3:3">
      <c r="C10744" s="33"/>
    </row>
    <row r="10745" spans="3:3">
      <c r="C10745" s="33"/>
    </row>
    <row r="10746" spans="3:3">
      <c r="C10746" s="33"/>
    </row>
    <row r="10747" spans="3:3">
      <c r="C10747" s="33"/>
    </row>
    <row r="10748" spans="3:3">
      <c r="C10748" s="33"/>
    </row>
    <row r="10749" spans="3:3">
      <c r="C10749" s="33"/>
    </row>
    <row r="10750" spans="3:3">
      <c r="C10750" s="33"/>
    </row>
    <row r="10751" spans="3:3">
      <c r="C10751" s="33"/>
    </row>
    <row r="10752" spans="3:3">
      <c r="C10752" s="33"/>
    </row>
    <row r="10753" spans="3:3">
      <c r="C10753" s="33"/>
    </row>
    <row r="10754" spans="3:3">
      <c r="C10754" s="33"/>
    </row>
    <row r="10755" spans="3:3">
      <c r="C10755" s="33"/>
    </row>
    <row r="10756" spans="3:3">
      <c r="C10756" s="33"/>
    </row>
    <row r="10757" spans="3:3">
      <c r="C10757" s="33"/>
    </row>
    <row r="10758" spans="3:3">
      <c r="C10758" s="33"/>
    </row>
    <row r="10759" spans="3:3">
      <c r="C10759" s="33"/>
    </row>
    <row r="10760" spans="3:3">
      <c r="C10760" s="33"/>
    </row>
    <row r="10761" spans="3:3">
      <c r="C10761" s="33"/>
    </row>
    <row r="10762" spans="3:3">
      <c r="C10762" s="33"/>
    </row>
    <row r="10763" spans="3:3">
      <c r="C10763" s="33"/>
    </row>
    <row r="10764" spans="3:3">
      <c r="C10764" s="33"/>
    </row>
    <row r="10765" spans="3:3">
      <c r="C10765" s="33"/>
    </row>
    <row r="10766" spans="3:3">
      <c r="C10766" s="33"/>
    </row>
    <row r="10767" spans="3:3">
      <c r="C10767" s="33"/>
    </row>
    <row r="10768" spans="3:3">
      <c r="C10768" s="33"/>
    </row>
    <row r="10769" spans="3:3">
      <c r="C10769" s="33"/>
    </row>
    <row r="10770" spans="3:3">
      <c r="C10770" s="33"/>
    </row>
    <row r="10771" spans="3:3">
      <c r="C10771" s="33"/>
    </row>
    <row r="10772" spans="3:3">
      <c r="C10772" s="33"/>
    </row>
    <row r="10773" spans="3:3">
      <c r="C10773" s="33"/>
    </row>
    <row r="10774" spans="3:3">
      <c r="C10774" s="33"/>
    </row>
    <row r="10775" spans="3:3">
      <c r="C10775" s="33"/>
    </row>
    <row r="10776" spans="3:3">
      <c r="C10776" s="33"/>
    </row>
    <row r="10777" spans="3:3">
      <c r="C10777" s="33"/>
    </row>
    <row r="10778" spans="3:3">
      <c r="C10778" s="33"/>
    </row>
    <row r="10779" spans="3:3">
      <c r="C10779" s="33"/>
    </row>
    <row r="10780" spans="3:3">
      <c r="C10780" s="33"/>
    </row>
    <row r="10781" spans="3:3">
      <c r="C10781" s="33"/>
    </row>
    <row r="10782" spans="3:3">
      <c r="C10782" s="33"/>
    </row>
    <row r="10783" spans="3:3">
      <c r="C10783" s="33"/>
    </row>
    <row r="10784" spans="3:3">
      <c r="C10784" s="33"/>
    </row>
    <row r="10785" spans="3:3">
      <c r="C10785" s="33"/>
    </row>
    <row r="10786" spans="3:3">
      <c r="C10786" s="33"/>
    </row>
    <row r="10787" spans="3:3">
      <c r="C10787" s="33"/>
    </row>
    <row r="10788" spans="3:3">
      <c r="C10788" s="33"/>
    </row>
    <row r="10789" spans="3:3">
      <c r="C10789" s="33"/>
    </row>
    <row r="10790" spans="3:3">
      <c r="C10790" s="33"/>
    </row>
    <row r="10791" spans="3:3">
      <c r="C10791" s="33"/>
    </row>
    <row r="10792" spans="3:3">
      <c r="C10792" s="33"/>
    </row>
    <row r="10793" spans="3:3">
      <c r="C10793" s="33"/>
    </row>
    <row r="10794" spans="3:3">
      <c r="C10794" s="33"/>
    </row>
    <row r="10795" spans="3:3">
      <c r="C10795" s="33"/>
    </row>
    <row r="10796" spans="3:3">
      <c r="C10796" s="33"/>
    </row>
    <row r="10797" spans="3:3">
      <c r="C10797" s="33"/>
    </row>
    <row r="10798" spans="3:3">
      <c r="C10798" s="33"/>
    </row>
    <row r="10799" spans="3:3">
      <c r="C10799" s="33"/>
    </row>
    <row r="10800" spans="3:3">
      <c r="C10800" s="33"/>
    </row>
    <row r="10801" spans="3:3">
      <c r="C10801" s="33"/>
    </row>
    <row r="10802" spans="3:3">
      <c r="C10802" s="33"/>
    </row>
    <row r="10803" spans="3:3">
      <c r="C10803" s="33"/>
    </row>
    <row r="10804" spans="3:3">
      <c r="C10804" s="33"/>
    </row>
    <row r="10805" spans="3:3">
      <c r="C10805" s="33"/>
    </row>
    <row r="10806" spans="3:3">
      <c r="C10806" s="33"/>
    </row>
    <row r="10807" spans="3:3">
      <c r="C10807" s="33"/>
    </row>
    <row r="10808" spans="3:3">
      <c r="C10808" s="33"/>
    </row>
    <row r="10809" spans="3:3">
      <c r="C10809" s="33"/>
    </row>
    <row r="10810" spans="3:3">
      <c r="C10810" s="33"/>
    </row>
    <row r="10811" spans="3:3">
      <c r="C10811" s="33"/>
    </row>
    <row r="10812" spans="3:3">
      <c r="C10812" s="33"/>
    </row>
    <row r="10813" spans="3:3">
      <c r="C10813" s="33"/>
    </row>
    <row r="10814" spans="3:3">
      <c r="C10814" s="33"/>
    </row>
    <row r="10815" spans="3:3">
      <c r="C10815" s="33"/>
    </row>
    <row r="10816" spans="3:3">
      <c r="C10816" s="33"/>
    </row>
    <row r="10817" spans="3:3">
      <c r="C10817" s="33"/>
    </row>
    <row r="10818" spans="3:3">
      <c r="C10818" s="33"/>
    </row>
    <row r="10819" spans="3:3">
      <c r="C10819" s="33"/>
    </row>
    <row r="10820" spans="3:3">
      <c r="C10820" s="33"/>
    </row>
    <row r="10821" spans="3:3">
      <c r="C10821" s="33"/>
    </row>
    <row r="10822" spans="3:3">
      <c r="C10822" s="33"/>
    </row>
    <row r="10823" spans="3:3">
      <c r="C10823" s="33"/>
    </row>
    <row r="10824" spans="3:3">
      <c r="C10824" s="33"/>
    </row>
    <row r="10825" spans="3:3">
      <c r="C10825" s="33"/>
    </row>
    <row r="10826" spans="3:3">
      <c r="C10826" s="33"/>
    </row>
    <row r="10827" spans="3:3">
      <c r="C10827" s="33"/>
    </row>
    <row r="10828" spans="3:3">
      <c r="C10828" s="33"/>
    </row>
    <row r="10829" spans="3:3">
      <c r="C10829" s="33"/>
    </row>
    <row r="10830" spans="3:3">
      <c r="C10830" s="33"/>
    </row>
    <row r="10831" spans="3:3">
      <c r="C10831" s="33"/>
    </row>
    <row r="10832" spans="3:3">
      <c r="C10832" s="33"/>
    </row>
    <row r="10833" spans="3:3">
      <c r="C10833" s="33"/>
    </row>
    <row r="10834" spans="3:3">
      <c r="C10834" s="33"/>
    </row>
    <row r="10835" spans="3:3">
      <c r="C10835" s="33"/>
    </row>
    <row r="10836" spans="3:3">
      <c r="C10836" s="33"/>
    </row>
    <row r="10837" spans="3:3">
      <c r="C10837" s="33"/>
    </row>
    <row r="10838" spans="3:3">
      <c r="C10838" s="33"/>
    </row>
    <row r="10839" spans="3:3">
      <c r="C10839" s="33"/>
    </row>
    <row r="10840" spans="3:3">
      <c r="C10840" s="33"/>
    </row>
    <row r="10841" spans="3:3">
      <c r="C10841" s="33"/>
    </row>
    <row r="10842" spans="3:3">
      <c r="C10842" s="33"/>
    </row>
    <row r="10843" spans="3:3">
      <c r="C10843" s="33"/>
    </row>
    <row r="10844" spans="3:3">
      <c r="C10844" s="33"/>
    </row>
    <row r="10845" spans="3:3">
      <c r="C10845" s="33"/>
    </row>
    <row r="10846" spans="3:3">
      <c r="C10846" s="33"/>
    </row>
    <row r="10847" spans="3:3">
      <c r="C10847" s="33"/>
    </row>
    <row r="10848" spans="3:3">
      <c r="C10848" s="33"/>
    </row>
    <row r="10849" spans="3:3">
      <c r="C10849" s="33"/>
    </row>
    <row r="10850" spans="3:3">
      <c r="C10850" s="33"/>
    </row>
    <row r="10851" spans="3:3">
      <c r="C10851" s="33"/>
    </row>
    <row r="10852" spans="3:3">
      <c r="C10852" s="33"/>
    </row>
    <row r="10853" spans="3:3">
      <c r="C10853" s="33"/>
    </row>
    <row r="10854" spans="3:3">
      <c r="C10854" s="33"/>
    </row>
    <row r="10855" spans="3:3">
      <c r="C10855" s="33"/>
    </row>
    <row r="10856" spans="3:3">
      <c r="C10856" s="33"/>
    </row>
    <row r="10857" spans="3:3">
      <c r="C10857" s="33"/>
    </row>
    <row r="10858" spans="3:3">
      <c r="C10858" s="33"/>
    </row>
    <row r="10859" spans="3:3">
      <c r="C10859" s="33"/>
    </row>
    <row r="10860" spans="3:3">
      <c r="C10860" s="33"/>
    </row>
    <row r="10861" spans="3:3">
      <c r="C10861" s="33"/>
    </row>
    <row r="10862" spans="3:3">
      <c r="C10862" s="33"/>
    </row>
    <row r="10863" spans="3:3">
      <c r="C10863" s="33"/>
    </row>
    <row r="10864" spans="3:3">
      <c r="C10864" s="33"/>
    </row>
    <row r="10865" spans="3:3">
      <c r="C10865" s="33"/>
    </row>
    <row r="10866" spans="3:3">
      <c r="C10866" s="33"/>
    </row>
    <row r="10867" spans="3:3">
      <c r="C10867" s="33"/>
    </row>
    <row r="10868" spans="3:3">
      <c r="C10868" s="33"/>
    </row>
    <row r="10869" spans="3:3">
      <c r="C10869" s="33"/>
    </row>
    <row r="10870" spans="3:3">
      <c r="C10870" s="33"/>
    </row>
    <row r="10871" spans="3:3">
      <c r="C10871" s="33"/>
    </row>
    <row r="10872" spans="3:3">
      <c r="C10872" s="33"/>
    </row>
    <row r="10873" spans="3:3">
      <c r="C10873" s="33"/>
    </row>
    <row r="10874" spans="3:3">
      <c r="C10874" s="33"/>
    </row>
    <row r="10875" spans="3:3">
      <c r="C10875" s="33"/>
    </row>
    <row r="10876" spans="3:3">
      <c r="C10876" s="33"/>
    </row>
    <row r="10877" spans="3:3">
      <c r="C10877" s="33"/>
    </row>
    <row r="10878" spans="3:3">
      <c r="C10878" s="33"/>
    </row>
    <row r="10879" spans="3:3">
      <c r="C10879" s="33"/>
    </row>
    <row r="10880" spans="3:3">
      <c r="C10880" s="33"/>
    </row>
    <row r="10881" spans="3:3">
      <c r="C10881" s="33"/>
    </row>
    <row r="10882" spans="3:3">
      <c r="C10882" s="33"/>
    </row>
    <row r="10883" spans="3:3">
      <c r="C10883" s="33"/>
    </row>
    <row r="10884" spans="3:3">
      <c r="C10884" s="33"/>
    </row>
    <row r="10885" spans="3:3">
      <c r="C10885" s="33"/>
    </row>
    <row r="10886" spans="3:3">
      <c r="C10886" s="33"/>
    </row>
    <row r="10887" spans="3:3">
      <c r="C10887" s="33"/>
    </row>
    <row r="10888" spans="3:3">
      <c r="C10888" s="33"/>
    </row>
    <row r="10889" spans="3:3">
      <c r="C10889" s="33"/>
    </row>
    <row r="10890" spans="3:3">
      <c r="C10890" s="33"/>
    </row>
    <row r="10891" spans="3:3">
      <c r="C10891" s="33"/>
    </row>
    <row r="10892" spans="3:3">
      <c r="C10892" s="33"/>
    </row>
    <row r="10893" spans="3:3">
      <c r="C10893" s="33"/>
    </row>
    <row r="10894" spans="3:3">
      <c r="C10894" s="33"/>
    </row>
    <row r="10895" spans="3:3">
      <c r="C10895" s="33"/>
    </row>
    <row r="10896" spans="3:3">
      <c r="C10896" s="33"/>
    </row>
    <row r="10897" spans="3:3">
      <c r="C10897" s="33"/>
    </row>
    <row r="10898" spans="3:3">
      <c r="C10898" s="33"/>
    </row>
    <row r="10899" spans="3:3">
      <c r="C10899" s="33"/>
    </row>
    <row r="10900" spans="3:3">
      <c r="C10900" s="33"/>
    </row>
    <row r="10901" spans="3:3">
      <c r="C10901" s="33"/>
    </row>
    <row r="10902" spans="3:3">
      <c r="C10902" s="33"/>
    </row>
    <row r="10903" spans="3:3">
      <c r="C10903" s="33"/>
    </row>
    <row r="10904" spans="3:3">
      <c r="C10904" s="33"/>
    </row>
    <row r="10905" spans="3:3">
      <c r="C10905" s="33"/>
    </row>
    <row r="10906" spans="3:3">
      <c r="C10906" s="33"/>
    </row>
    <row r="10907" spans="3:3">
      <c r="C10907" s="33"/>
    </row>
    <row r="10908" spans="3:3">
      <c r="C10908" s="33"/>
    </row>
    <row r="10909" spans="3:3">
      <c r="C10909" s="33"/>
    </row>
    <row r="10910" spans="3:3">
      <c r="C10910" s="33"/>
    </row>
    <row r="10911" spans="3:3">
      <c r="C10911" s="33"/>
    </row>
    <row r="10912" spans="3:3">
      <c r="C10912" s="33"/>
    </row>
    <row r="10913" spans="3:3">
      <c r="C10913" s="33"/>
    </row>
    <row r="10914" spans="3:3">
      <c r="C10914" s="33"/>
    </row>
    <row r="10915" spans="3:3">
      <c r="C10915" s="33"/>
    </row>
    <row r="10916" spans="3:3">
      <c r="C10916" s="33"/>
    </row>
    <row r="10917" spans="3:3">
      <c r="C10917" s="33"/>
    </row>
    <row r="10918" spans="3:3">
      <c r="C10918" s="33"/>
    </row>
    <row r="10919" spans="3:3">
      <c r="C10919" s="33"/>
    </row>
    <row r="10920" spans="3:3">
      <c r="C10920" s="33"/>
    </row>
    <row r="10921" spans="3:3">
      <c r="C10921" s="33"/>
    </row>
    <row r="10922" spans="3:3">
      <c r="C10922" s="33"/>
    </row>
    <row r="10923" spans="3:3">
      <c r="C10923" s="33"/>
    </row>
    <row r="10924" spans="3:3">
      <c r="C10924" s="33"/>
    </row>
    <row r="10925" spans="3:3">
      <c r="C10925" s="33"/>
    </row>
    <row r="10926" spans="3:3">
      <c r="C10926" s="33"/>
    </row>
    <row r="10927" spans="3:3">
      <c r="C10927" s="33"/>
    </row>
    <row r="10928" spans="3:3">
      <c r="C10928" s="33"/>
    </row>
    <row r="10929" spans="3:3">
      <c r="C10929" s="33"/>
    </row>
    <row r="10930" spans="3:3">
      <c r="C10930" s="33"/>
    </row>
    <row r="10931" spans="3:3">
      <c r="C10931" s="33"/>
    </row>
    <row r="10932" spans="3:3">
      <c r="C10932" s="33"/>
    </row>
    <row r="10933" spans="3:3">
      <c r="C10933" s="33"/>
    </row>
    <row r="10934" spans="3:3">
      <c r="C10934" s="33"/>
    </row>
    <row r="10935" spans="3:3">
      <c r="C10935" s="33"/>
    </row>
    <row r="10936" spans="3:3">
      <c r="C10936" s="33"/>
    </row>
    <row r="10937" spans="3:3">
      <c r="C10937" s="33"/>
    </row>
    <row r="10938" spans="3:3">
      <c r="C10938" s="33"/>
    </row>
    <row r="10939" spans="3:3">
      <c r="C10939" s="33"/>
    </row>
    <row r="10940" spans="3:3">
      <c r="C10940" s="33"/>
    </row>
    <row r="10941" spans="3:3">
      <c r="C10941" s="33"/>
    </row>
    <row r="10942" spans="3:3">
      <c r="C10942" s="33"/>
    </row>
    <row r="10943" spans="3:3">
      <c r="C10943" s="33"/>
    </row>
    <row r="10944" spans="3:3">
      <c r="C10944" s="33"/>
    </row>
    <row r="10945" spans="3:3">
      <c r="C10945" s="33"/>
    </row>
    <row r="10946" spans="3:3">
      <c r="C10946" s="33"/>
    </row>
    <row r="10947" spans="3:3">
      <c r="C10947" s="33"/>
    </row>
    <row r="10948" spans="3:3">
      <c r="C10948" s="33"/>
    </row>
    <row r="10949" spans="3:3">
      <c r="C10949" s="33"/>
    </row>
    <row r="10950" spans="3:3">
      <c r="C10950" s="33"/>
    </row>
    <row r="10951" spans="3:3">
      <c r="C10951" s="33"/>
    </row>
    <row r="10952" spans="3:3">
      <c r="C10952" s="33"/>
    </row>
    <row r="10953" spans="3:3">
      <c r="C10953" s="33"/>
    </row>
    <row r="10954" spans="3:3">
      <c r="C10954" s="33"/>
    </row>
    <row r="10955" spans="3:3">
      <c r="C10955" s="33"/>
    </row>
    <row r="10956" spans="3:3">
      <c r="C10956" s="33"/>
    </row>
    <row r="10957" spans="3:3">
      <c r="C10957" s="33"/>
    </row>
    <row r="10958" spans="3:3">
      <c r="C10958" s="33"/>
    </row>
    <row r="10959" spans="3:3">
      <c r="C10959" s="33"/>
    </row>
    <row r="10960" spans="3:3">
      <c r="C10960" s="33"/>
    </row>
    <row r="10961" spans="3:3">
      <c r="C10961" s="33"/>
    </row>
    <row r="10962" spans="3:3">
      <c r="C10962" s="33"/>
    </row>
    <row r="10963" spans="3:3">
      <c r="C10963" s="33"/>
    </row>
    <row r="10964" spans="3:3">
      <c r="C10964" s="33"/>
    </row>
    <row r="10965" spans="3:3">
      <c r="C10965" s="33"/>
    </row>
    <row r="10966" spans="3:3">
      <c r="C10966" s="33"/>
    </row>
    <row r="10967" spans="3:3">
      <c r="C10967" s="33"/>
    </row>
    <row r="10968" spans="3:3">
      <c r="C10968" s="33"/>
    </row>
    <row r="10969" spans="3:3">
      <c r="C10969" s="33"/>
    </row>
    <row r="10970" spans="3:3">
      <c r="C10970" s="33"/>
    </row>
    <row r="10971" spans="3:3">
      <c r="C10971" s="33"/>
    </row>
    <row r="10972" spans="3:3">
      <c r="C10972" s="33"/>
    </row>
    <row r="10973" spans="3:3">
      <c r="C10973" s="33"/>
    </row>
    <row r="10974" spans="3:3">
      <c r="C10974" s="33"/>
    </row>
    <row r="10975" spans="3:3">
      <c r="C10975" s="33"/>
    </row>
    <row r="10976" spans="3:3">
      <c r="C10976" s="33"/>
    </row>
    <row r="10977" spans="3:3">
      <c r="C10977" s="33"/>
    </row>
    <row r="10978" spans="3:3">
      <c r="C10978" s="33"/>
    </row>
    <row r="10979" spans="3:3">
      <c r="C10979" s="33"/>
    </row>
    <row r="10980" spans="3:3">
      <c r="C10980" s="33"/>
    </row>
    <row r="10981" spans="3:3">
      <c r="C10981" s="33"/>
    </row>
    <row r="10982" spans="3:3">
      <c r="C10982" s="33"/>
    </row>
    <row r="10983" spans="3:3">
      <c r="C10983" s="33"/>
    </row>
    <row r="10984" spans="3:3">
      <c r="C10984" s="33"/>
    </row>
    <row r="10985" spans="3:3">
      <c r="C10985" s="33"/>
    </row>
    <row r="10986" spans="3:3">
      <c r="C10986" s="33"/>
    </row>
    <row r="10987" spans="3:3">
      <c r="C10987" s="33"/>
    </row>
    <row r="10988" spans="3:3">
      <c r="C10988" s="33"/>
    </row>
    <row r="10989" spans="3:3">
      <c r="C10989" s="33"/>
    </row>
    <row r="10990" spans="3:3">
      <c r="C10990" s="33"/>
    </row>
    <row r="10991" spans="3:3">
      <c r="C10991" s="33"/>
    </row>
    <row r="10992" spans="3:3">
      <c r="C10992" s="33"/>
    </row>
    <row r="10993" spans="3:3">
      <c r="C10993" s="33"/>
    </row>
    <row r="10994" spans="3:3">
      <c r="C10994" s="33"/>
    </row>
    <row r="10995" spans="3:3">
      <c r="C10995" s="33"/>
    </row>
    <row r="10996" spans="3:3">
      <c r="C10996" s="33"/>
    </row>
    <row r="10997" spans="3:3">
      <c r="C10997" s="33"/>
    </row>
    <row r="10998" spans="3:3">
      <c r="C10998" s="33"/>
    </row>
    <row r="10999" spans="3:3">
      <c r="C10999" s="33"/>
    </row>
    <row r="11000" spans="3:3">
      <c r="C11000" s="33"/>
    </row>
    <row r="11001" spans="3:3">
      <c r="C11001" s="33"/>
    </row>
    <row r="11002" spans="3:3">
      <c r="C11002" s="33"/>
    </row>
    <row r="11003" spans="3:3">
      <c r="C11003" s="33"/>
    </row>
    <row r="11004" spans="3:3">
      <c r="C11004" s="33"/>
    </row>
    <row r="11005" spans="3:3">
      <c r="C11005" s="33"/>
    </row>
    <row r="11006" spans="3:3">
      <c r="C11006" s="33"/>
    </row>
    <row r="11007" spans="3:3">
      <c r="C11007" s="33"/>
    </row>
    <row r="11008" spans="3:3">
      <c r="C11008" s="33"/>
    </row>
    <row r="11009" spans="3:3">
      <c r="C11009" s="33"/>
    </row>
    <row r="11010" spans="3:3">
      <c r="C11010" s="33"/>
    </row>
    <row r="11011" spans="3:3">
      <c r="C11011" s="33"/>
    </row>
    <row r="11012" spans="3:3">
      <c r="C11012" s="33"/>
    </row>
    <row r="11013" spans="3:3">
      <c r="C11013" s="33"/>
    </row>
    <row r="11014" spans="3:3">
      <c r="C11014" s="33"/>
    </row>
    <row r="11015" spans="3:3">
      <c r="C11015" s="33"/>
    </row>
    <row r="11016" spans="3:3">
      <c r="C11016" s="33"/>
    </row>
    <row r="11017" spans="3:3">
      <c r="C11017" s="33"/>
    </row>
    <row r="11018" spans="3:3">
      <c r="C11018" s="33"/>
    </row>
    <row r="11019" spans="3:3">
      <c r="C11019" s="33"/>
    </row>
    <row r="11020" spans="3:3">
      <c r="C11020" s="33"/>
    </row>
    <row r="11021" spans="3:3">
      <c r="C11021" s="33"/>
    </row>
    <row r="11022" spans="3:3">
      <c r="C11022" s="33"/>
    </row>
    <row r="11023" spans="3:3">
      <c r="C11023" s="33"/>
    </row>
    <row r="11024" spans="3:3">
      <c r="C11024" s="33"/>
    </row>
    <row r="11025" spans="3:3">
      <c r="C11025" s="33"/>
    </row>
    <row r="11026" spans="3:3">
      <c r="C11026" s="33"/>
    </row>
    <row r="11027" spans="3:3">
      <c r="C11027" s="33"/>
    </row>
    <row r="11028" spans="3:3">
      <c r="C11028" s="33"/>
    </row>
    <row r="11029" spans="3:3">
      <c r="C11029" s="33"/>
    </row>
    <row r="11030" spans="3:3">
      <c r="C11030" s="33"/>
    </row>
    <row r="11031" spans="3:3">
      <c r="C11031" s="33"/>
    </row>
    <row r="11032" spans="3:3">
      <c r="C11032" s="33"/>
    </row>
    <row r="11033" spans="3:3">
      <c r="C11033" s="33"/>
    </row>
    <row r="11034" spans="3:3">
      <c r="C11034" s="33"/>
    </row>
    <row r="11035" spans="3:3">
      <c r="C11035" s="33"/>
    </row>
    <row r="11036" spans="3:3">
      <c r="C11036" s="33"/>
    </row>
    <row r="11037" spans="3:3">
      <c r="C11037" s="33"/>
    </row>
    <row r="11038" spans="3:3">
      <c r="C11038" s="33"/>
    </row>
    <row r="11039" spans="3:3">
      <c r="C11039" s="33"/>
    </row>
    <row r="11040" spans="3:3">
      <c r="C11040" s="33"/>
    </row>
    <row r="11041" spans="3:3">
      <c r="C11041" s="33"/>
    </row>
    <row r="11042" spans="3:3">
      <c r="C11042" s="33"/>
    </row>
    <row r="11043" spans="3:3">
      <c r="C11043" s="33"/>
    </row>
    <row r="11044" spans="3:3">
      <c r="C11044" s="33"/>
    </row>
    <row r="11045" spans="3:3">
      <c r="C11045" s="33"/>
    </row>
    <row r="11046" spans="3:3">
      <c r="C11046" s="33"/>
    </row>
    <row r="11047" spans="3:3">
      <c r="C11047" s="33"/>
    </row>
    <row r="11048" spans="3:3">
      <c r="C11048" s="33"/>
    </row>
    <row r="11049" spans="3:3">
      <c r="C11049" s="33"/>
    </row>
    <row r="11050" spans="3:3">
      <c r="C11050" s="33"/>
    </row>
    <row r="11051" spans="3:3">
      <c r="C11051" s="33"/>
    </row>
    <row r="11052" spans="3:3">
      <c r="C11052" s="33"/>
    </row>
    <row r="11053" spans="3:3">
      <c r="C11053" s="33"/>
    </row>
    <row r="11054" spans="3:3">
      <c r="C11054" s="33"/>
    </row>
    <row r="11055" spans="3:3">
      <c r="C11055" s="33"/>
    </row>
    <row r="11056" spans="3:3">
      <c r="C11056" s="33"/>
    </row>
    <row r="11057" spans="3:3">
      <c r="C11057" s="33"/>
    </row>
    <row r="11058" spans="3:3">
      <c r="C11058" s="33"/>
    </row>
    <row r="11059" spans="3:3">
      <c r="C11059" s="33"/>
    </row>
    <row r="11060" spans="3:3">
      <c r="C11060" s="33"/>
    </row>
    <row r="11061" spans="3:3">
      <c r="C11061" s="33"/>
    </row>
    <row r="11062" spans="3:3">
      <c r="C11062" s="33"/>
    </row>
    <row r="11063" spans="3:3">
      <c r="C11063" s="33"/>
    </row>
    <row r="11064" spans="3:3">
      <c r="C11064" s="33"/>
    </row>
    <row r="11065" spans="3:3">
      <c r="C11065" s="33"/>
    </row>
    <row r="11066" spans="3:3">
      <c r="C11066" s="33"/>
    </row>
    <row r="11067" spans="3:3">
      <c r="C11067" s="33"/>
    </row>
    <row r="11068" spans="3:3">
      <c r="C11068" s="33"/>
    </row>
    <row r="11069" spans="3:3">
      <c r="C11069" s="33"/>
    </row>
    <row r="11070" spans="3:3">
      <c r="C11070" s="33"/>
    </row>
    <row r="11071" spans="3:3">
      <c r="C11071" s="33"/>
    </row>
    <row r="11072" spans="3:3">
      <c r="C11072" s="33"/>
    </row>
    <row r="11073" spans="3:3">
      <c r="C11073" s="33"/>
    </row>
    <row r="11074" spans="3:3">
      <c r="C11074" s="33"/>
    </row>
    <row r="11075" spans="3:3">
      <c r="C11075" s="33"/>
    </row>
    <row r="11076" spans="3:3">
      <c r="C11076" s="33"/>
    </row>
    <row r="11077" spans="3:3">
      <c r="C11077" s="33"/>
    </row>
    <row r="11078" spans="3:3">
      <c r="C11078" s="33"/>
    </row>
    <row r="11079" spans="3:3">
      <c r="C11079" s="33"/>
    </row>
    <row r="11080" spans="3:3">
      <c r="C11080" s="33"/>
    </row>
    <row r="11081" spans="3:3">
      <c r="C11081" s="33"/>
    </row>
    <row r="11082" spans="3:3">
      <c r="C11082" s="33"/>
    </row>
    <row r="11083" spans="3:3">
      <c r="C11083" s="33"/>
    </row>
    <row r="11084" spans="3:3">
      <c r="C11084" s="33"/>
    </row>
    <row r="11085" spans="3:3">
      <c r="C11085" s="33"/>
    </row>
    <row r="11086" spans="3:3">
      <c r="C11086" s="33"/>
    </row>
    <row r="11087" spans="3:3">
      <c r="C11087" s="33"/>
    </row>
    <row r="11088" spans="3:3">
      <c r="C11088" s="33"/>
    </row>
    <row r="11089" spans="3:3">
      <c r="C11089" s="33"/>
    </row>
    <row r="11090" spans="3:3">
      <c r="C11090" s="33"/>
    </row>
    <row r="11091" spans="3:3">
      <c r="C11091" s="33"/>
    </row>
    <row r="11092" spans="3:3">
      <c r="C11092" s="33"/>
    </row>
    <row r="11093" spans="3:3">
      <c r="C11093" s="33"/>
    </row>
    <row r="11094" spans="3:3">
      <c r="C11094" s="33"/>
    </row>
    <row r="11095" spans="3:3">
      <c r="C11095" s="33"/>
    </row>
    <row r="11096" spans="3:3">
      <c r="C11096" s="33"/>
    </row>
    <row r="11097" spans="3:3">
      <c r="C11097" s="33"/>
    </row>
    <row r="11098" spans="3:3">
      <c r="C11098" s="33"/>
    </row>
    <row r="11099" spans="3:3">
      <c r="C11099" s="33"/>
    </row>
    <row r="11100" spans="3:3">
      <c r="C11100" s="33"/>
    </row>
    <row r="11101" spans="3:3">
      <c r="C11101" s="33"/>
    </row>
    <row r="11102" spans="3:3">
      <c r="C11102" s="33"/>
    </row>
    <row r="11103" spans="3:3">
      <c r="C11103" s="33"/>
    </row>
    <row r="11104" spans="3:3">
      <c r="C11104" s="33"/>
    </row>
    <row r="11105" spans="3:3">
      <c r="C11105" s="33"/>
    </row>
    <row r="11106" spans="3:3">
      <c r="C11106" s="33"/>
    </row>
    <row r="11107" spans="3:3">
      <c r="C11107" s="33"/>
    </row>
    <row r="11108" spans="3:3">
      <c r="C11108" s="33"/>
    </row>
    <row r="11109" spans="3:3">
      <c r="C11109" s="33"/>
    </row>
    <row r="11110" spans="3:3">
      <c r="C11110" s="33"/>
    </row>
    <row r="11111" spans="3:3">
      <c r="C11111" s="33"/>
    </row>
    <row r="11112" spans="3:3">
      <c r="C11112" s="33"/>
    </row>
    <row r="11113" spans="3:3">
      <c r="C11113" s="33"/>
    </row>
    <row r="11114" spans="3:3">
      <c r="C11114" s="33"/>
    </row>
    <row r="11115" spans="3:3">
      <c r="C11115" s="33"/>
    </row>
    <row r="11116" spans="3:3">
      <c r="C11116" s="33"/>
    </row>
    <row r="11117" spans="3:3">
      <c r="C11117" s="33"/>
    </row>
    <row r="11118" spans="3:3">
      <c r="C11118" s="33"/>
    </row>
    <row r="11119" spans="3:3">
      <c r="C11119" s="33"/>
    </row>
    <row r="11120" spans="3:3">
      <c r="C11120" s="33"/>
    </row>
    <row r="11121" spans="3:3">
      <c r="C11121" s="33"/>
    </row>
    <row r="11122" spans="3:3">
      <c r="C11122" s="33"/>
    </row>
    <row r="11123" spans="3:3">
      <c r="C11123" s="33"/>
    </row>
    <row r="11124" spans="3:3">
      <c r="C11124" s="33"/>
    </row>
    <row r="11125" spans="3:3">
      <c r="C11125" s="33"/>
    </row>
    <row r="11126" spans="3:3">
      <c r="C11126" s="33"/>
    </row>
    <row r="11127" spans="3:3">
      <c r="C11127" s="33"/>
    </row>
    <row r="11128" spans="3:3">
      <c r="C11128" s="33"/>
    </row>
    <row r="11129" spans="3:3">
      <c r="C11129" s="33"/>
    </row>
    <row r="11130" spans="3:3">
      <c r="C11130" s="33"/>
    </row>
    <row r="11131" spans="3:3">
      <c r="C11131" s="33"/>
    </row>
    <row r="11132" spans="3:3">
      <c r="C11132" s="33"/>
    </row>
    <row r="11133" spans="3:3">
      <c r="C11133" s="33"/>
    </row>
    <row r="11134" spans="3:3">
      <c r="C11134" s="33"/>
    </row>
    <row r="11135" spans="3:3">
      <c r="C11135" s="33"/>
    </row>
    <row r="11136" spans="3:3">
      <c r="C11136" s="33"/>
    </row>
    <row r="11137" spans="3:3">
      <c r="C11137" s="33"/>
    </row>
    <row r="11138" spans="3:3">
      <c r="C11138" s="33"/>
    </row>
    <row r="11139" spans="3:3">
      <c r="C11139" s="33"/>
    </row>
    <row r="11140" spans="3:3">
      <c r="C11140" s="33"/>
    </row>
    <row r="11141" spans="3:3">
      <c r="C11141" s="33"/>
    </row>
    <row r="11142" spans="3:3">
      <c r="C11142" s="33"/>
    </row>
    <row r="11143" spans="3:3">
      <c r="C11143" s="33"/>
    </row>
    <row r="11144" spans="3:3">
      <c r="C11144" s="33"/>
    </row>
    <row r="11145" spans="3:3">
      <c r="C11145" s="33"/>
    </row>
    <row r="11146" spans="3:3">
      <c r="C11146" s="33"/>
    </row>
    <row r="11147" spans="3:3">
      <c r="C11147" s="33"/>
    </row>
    <row r="11148" spans="3:3">
      <c r="C11148" s="33"/>
    </row>
    <row r="11149" spans="3:3">
      <c r="C11149" s="33"/>
    </row>
    <row r="11150" spans="3:3">
      <c r="C11150" s="33"/>
    </row>
    <row r="11151" spans="3:3">
      <c r="C11151" s="33"/>
    </row>
    <row r="11152" spans="3:3">
      <c r="C11152" s="33"/>
    </row>
    <row r="11153" spans="3:3">
      <c r="C11153" s="33"/>
    </row>
    <row r="11154" spans="3:3">
      <c r="C11154" s="33"/>
    </row>
    <row r="11155" spans="3:3">
      <c r="C11155" s="33"/>
    </row>
    <row r="11156" spans="3:3">
      <c r="C11156" s="33"/>
    </row>
    <row r="11157" spans="3:3">
      <c r="C11157" s="33"/>
    </row>
    <row r="11158" spans="3:3">
      <c r="C11158" s="33"/>
    </row>
    <row r="11159" spans="3:3">
      <c r="C11159" s="33"/>
    </row>
    <row r="11160" spans="3:3">
      <c r="C11160" s="33"/>
    </row>
    <row r="11161" spans="3:3">
      <c r="C11161" s="33"/>
    </row>
    <row r="11162" spans="3:3">
      <c r="C11162" s="33"/>
    </row>
    <row r="11163" spans="3:3">
      <c r="C11163" s="33"/>
    </row>
    <row r="11164" spans="3:3">
      <c r="C11164" s="33"/>
    </row>
    <row r="11165" spans="3:3">
      <c r="C11165" s="33"/>
    </row>
    <row r="11166" spans="3:3">
      <c r="C11166" s="33"/>
    </row>
    <row r="11167" spans="3:3">
      <c r="C11167" s="33"/>
    </row>
    <row r="11168" spans="3:3">
      <c r="C11168" s="33"/>
    </row>
    <row r="11169" spans="3:3">
      <c r="C11169" s="33"/>
    </row>
    <row r="11170" spans="3:3">
      <c r="C11170" s="33"/>
    </row>
    <row r="11171" spans="3:3">
      <c r="C11171" s="33"/>
    </row>
    <row r="11172" spans="3:3">
      <c r="C11172" s="33"/>
    </row>
    <row r="11173" spans="3:3">
      <c r="C11173" s="33"/>
    </row>
    <row r="11174" spans="3:3">
      <c r="C11174" s="33"/>
    </row>
    <row r="11175" spans="3:3">
      <c r="C11175" s="33"/>
    </row>
    <row r="11176" spans="3:3">
      <c r="C11176" s="33"/>
    </row>
    <row r="11177" spans="3:3">
      <c r="C11177" s="33"/>
    </row>
    <row r="11178" spans="3:3">
      <c r="C11178" s="33"/>
    </row>
    <row r="11179" spans="3:3">
      <c r="C11179" s="33"/>
    </row>
    <row r="11180" spans="3:3">
      <c r="C11180" s="33"/>
    </row>
    <row r="11181" spans="3:3">
      <c r="C11181" s="33"/>
    </row>
    <row r="11182" spans="3:3">
      <c r="C11182" s="33"/>
    </row>
    <row r="11183" spans="3:3">
      <c r="C11183" s="33"/>
    </row>
    <row r="11184" spans="3:3">
      <c r="C11184" s="33"/>
    </row>
    <row r="11185" spans="3:3">
      <c r="C11185" s="33"/>
    </row>
    <row r="11186" spans="3:3">
      <c r="C11186" s="33"/>
    </row>
    <row r="11187" spans="3:3">
      <c r="C11187" s="33"/>
    </row>
    <row r="11188" spans="3:3">
      <c r="C11188" s="33"/>
    </row>
    <row r="11189" spans="3:3">
      <c r="C11189" s="33"/>
    </row>
    <row r="11190" spans="3:3">
      <c r="C11190" s="33"/>
    </row>
    <row r="11191" spans="3:3">
      <c r="C11191" s="33"/>
    </row>
    <row r="11192" spans="3:3">
      <c r="C11192" s="33"/>
    </row>
    <row r="11193" spans="3:3">
      <c r="C11193" s="33"/>
    </row>
    <row r="11194" spans="3:3">
      <c r="C11194" s="33"/>
    </row>
    <row r="11195" spans="3:3">
      <c r="C11195" s="33"/>
    </row>
    <row r="11196" spans="3:3">
      <c r="C11196" s="33"/>
    </row>
    <row r="11197" spans="3:3">
      <c r="C11197" s="33"/>
    </row>
    <row r="11198" spans="3:3">
      <c r="C11198" s="33"/>
    </row>
    <row r="11199" spans="3:3">
      <c r="C11199" s="33"/>
    </row>
    <row r="11200" spans="3:3">
      <c r="C11200" s="33"/>
    </row>
    <row r="11201" spans="3:3">
      <c r="C11201" s="33"/>
    </row>
    <row r="11202" spans="3:3">
      <c r="C11202" s="33"/>
    </row>
    <row r="11203" spans="3:3">
      <c r="C11203" s="33"/>
    </row>
    <row r="11204" spans="3:3">
      <c r="C11204" s="33"/>
    </row>
    <row r="11205" spans="3:3">
      <c r="C11205" s="33"/>
    </row>
    <row r="11206" spans="3:3">
      <c r="C11206" s="33"/>
    </row>
    <row r="11207" spans="3:3">
      <c r="C11207" s="33"/>
    </row>
    <row r="11208" spans="3:3">
      <c r="C11208" s="33"/>
    </row>
    <row r="11209" spans="3:3">
      <c r="C11209" s="33"/>
    </row>
    <row r="11210" spans="3:3">
      <c r="C11210" s="33"/>
    </row>
    <row r="11211" spans="3:3">
      <c r="C11211" s="33"/>
    </row>
    <row r="11212" spans="3:3">
      <c r="C11212" s="33"/>
    </row>
    <row r="11213" spans="3:3">
      <c r="C11213" s="33"/>
    </row>
    <row r="11214" spans="3:3">
      <c r="C11214" s="33"/>
    </row>
    <row r="11215" spans="3:3">
      <c r="C11215" s="33"/>
    </row>
    <row r="11216" spans="3:3">
      <c r="C11216" s="33"/>
    </row>
    <row r="11217" spans="3:3">
      <c r="C11217" s="33"/>
    </row>
    <row r="11218" spans="3:3">
      <c r="C11218" s="33"/>
    </row>
    <row r="11219" spans="3:3">
      <c r="C11219" s="33"/>
    </row>
    <row r="11220" spans="3:3">
      <c r="C11220" s="33"/>
    </row>
    <row r="11221" spans="3:3">
      <c r="C11221" s="33"/>
    </row>
    <row r="11222" spans="3:3">
      <c r="C11222" s="33"/>
    </row>
    <row r="11223" spans="3:3">
      <c r="C11223" s="33"/>
    </row>
    <row r="11224" spans="3:3">
      <c r="C11224" s="33"/>
    </row>
    <row r="11225" spans="3:3">
      <c r="C11225" s="33"/>
    </row>
    <row r="11226" spans="3:3">
      <c r="C11226" s="33"/>
    </row>
    <row r="11227" spans="3:3">
      <c r="C11227" s="33"/>
    </row>
    <row r="11228" spans="3:3">
      <c r="C11228" s="33"/>
    </row>
    <row r="11229" spans="3:3">
      <c r="C11229" s="33"/>
    </row>
    <row r="11230" spans="3:3">
      <c r="C11230" s="33"/>
    </row>
    <row r="11231" spans="3:3">
      <c r="C11231" s="33"/>
    </row>
    <row r="11232" spans="3:3">
      <c r="C11232" s="33"/>
    </row>
    <row r="11233" spans="3:3">
      <c r="C11233" s="33"/>
    </row>
    <row r="11234" spans="3:3">
      <c r="C11234" s="33"/>
    </row>
    <row r="11235" spans="3:3">
      <c r="C11235" s="33"/>
    </row>
    <row r="11236" spans="3:3">
      <c r="C11236" s="33"/>
    </row>
    <row r="11237" spans="3:3">
      <c r="C11237" s="33"/>
    </row>
    <row r="11238" spans="3:3">
      <c r="C11238" s="33"/>
    </row>
    <row r="11239" spans="3:3">
      <c r="C11239" s="33"/>
    </row>
    <row r="11240" spans="3:3">
      <c r="C11240" s="33"/>
    </row>
    <row r="11241" spans="3:3">
      <c r="C11241" s="33"/>
    </row>
    <row r="11242" spans="3:3">
      <c r="C11242" s="33"/>
    </row>
    <row r="11243" spans="3:3">
      <c r="C11243" s="33"/>
    </row>
    <row r="11244" spans="3:3">
      <c r="C11244" s="33"/>
    </row>
    <row r="11245" spans="3:3">
      <c r="C11245" s="33"/>
    </row>
    <row r="11246" spans="3:3">
      <c r="C11246" s="33"/>
    </row>
    <row r="11247" spans="3:3">
      <c r="C11247" s="33"/>
    </row>
    <row r="11248" spans="3:3">
      <c r="C11248" s="33"/>
    </row>
    <row r="11249" spans="3:3">
      <c r="C11249" s="33"/>
    </row>
    <row r="11250" spans="3:3">
      <c r="C11250" s="33"/>
    </row>
    <row r="11251" spans="3:3">
      <c r="C11251" s="33"/>
    </row>
    <row r="11252" spans="3:3">
      <c r="C11252" s="33"/>
    </row>
    <row r="11253" spans="3:3">
      <c r="C11253" s="33"/>
    </row>
    <row r="11254" spans="3:3">
      <c r="C11254" s="33"/>
    </row>
    <row r="11255" spans="3:3">
      <c r="C11255" s="33"/>
    </row>
    <row r="11256" spans="3:3">
      <c r="C11256" s="33"/>
    </row>
    <row r="11257" spans="3:3">
      <c r="C11257" s="33"/>
    </row>
    <row r="11258" spans="3:3">
      <c r="C11258" s="33"/>
    </row>
    <row r="11259" spans="3:3">
      <c r="C11259" s="33"/>
    </row>
    <row r="11260" spans="3:3">
      <c r="C11260" s="33"/>
    </row>
    <row r="11261" spans="3:3">
      <c r="C11261" s="33"/>
    </row>
    <row r="11262" spans="3:3">
      <c r="C11262" s="33"/>
    </row>
    <row r="11263" spans="3:3">
      <c r="C11263" s="33"/>
    </row>
    <row r="11264" spans="3:3">
      <c r="C11264" s="33"/>
    </row>
    <row r="11265" spans="3:3">
      <c r="C11265" s="33"/>
    </row>
    <row r="11266" spans="3:3">
      <c r="C11266" s="33"/>
    </row>
    <row r="11267" spans="3:3">
      <c r="C11267" s="33"/>
    </row>
    <row r="11268" spans="3:3">
      <c r="C11268" s="33"/>
    </row>
    <row r="11269" spans="3:3">
      <c r="C11269" s="33"/>
    </row>
    <row r="11270" spans="3:3">
      <c r="C11270" s="33"/>
    </row>
    <row r="11271" spans="3:3">
      <c r="C11271" s="33"/>
    </row>
    <row r="11272" spans="3:3">
      <c r="C11272" s="33"/>
    </row>
    <row r="11273" spans="3:3">
      <c r="C11273" s="33"/>
    </row>
    <row r="11274" spans="3:3">
      <c r="C11274" s="33"/>
    </row>
    <row r="11275" spans="3:3">
      <c r="C11275" s="33"/>
    </row>
    <row r="11276" spans="3:3">
      <c r="C11276" s="33"/>
    </row>
    <row r="11277" spans="3:3">
      <c r="C11277" s="33"/>
    </row>
    <row r="11278" spans="3:3">
      <c r="C11278" s="33"/>
    </row>
    <row r="11279" spans="3:3">
      <c r="C11279" s="33"/>
    </row>
    <row r="11280" spans="3:3">
      <c r="C11280" s="33"/>
    </row>
    <row r="11281" spans="3:3">
      <c r="C11281" s="33"/>
    </row>
    <row r="11282" spans="3:3">
      <c r="C11282" s="33"/>
    </row>
    <row r="11283" spans="3:3">
      <c r="C11283" s="33"/>
    </row>
    <row r="11284" spans="3:3">
      <c r="C11284" s="33"/>
    </row>
    <row r="11285" spans="3:3">
      <c r="C11285" s="33"/>
    </row>
    <row r="11286" spans="3:3">
      <c r="C11286" s="33"/>
    </row>
    <row r="11287" spans="3:3">
      <c r="C11287" s="33"/>
    </row>
    <row r="11288" spans="3:3">
      <c r="C11288" s="33"/>
    </row>
    <row r="11289" spans="3:3">
      <c r="C11289" s="33"/>
    </row>
    <row r="11290" spans="3:3">
      <c r="C11290" s="33"/>
    </row>
    <row r="11291" spans="3:3">
      <c r="C11291" s="33"/>
    </row>
    <row r="11292" spans="3:3">
      <c r="C11292" s="33"/>
    </row>
    <row r="11293" spans="3:3">
      <c r="C11293" s="33"/>
    </row>
    <row r="11294" spans="3:3">
      <c r="C11294" s="33"/>
    </row>
    <row r="11295" spans="3:3">
      <c r="C11295" s="33"/>
    </row>
    <row r="11296" spans="3:3">
      <c r="C11296" s="33"/>
    </row>
    <row r="11297" spans="3:3">
      <c r="C11297" s="33"/>
    </row>
    <row r="11298" spans="3:3">
      <c r="C11298" s="33"/>
    </row>
    <row r="11299" spans="3:3">
      <c r="C11299" s="33"/>
    </row>
    <row r="11300" spans="3:3">
      <c r="C11300" s="33"/>
    </row>
    <row r="11301" spans="3:3">
      <c r="C11301" s="33"/>
    </row>
    <row r="11302" spans="3:3">
      <c r="C11302" s="33"/>
    </row>
    <row r="11303" spans="3:3">
      <c r="C11303" s="33"/>
    </row>
    <row r="11304" spans="3:3">
      <c r="C11304" s="33"/>
    </row>
    <row r="11305" spans="3:3">
      <c r="C11305" s="33"/>
    </row>
    <row r="11306" spans="3:3">
      <c r="C11306" s="33"/>
    </row>
    <row r="11307" spans="3:3">
      <c r="C11307" s="33"/>
    </row>
    <row r="11308" spans="3:3">
      <c r="C11308" s="33"/>
    </row>
    <row r="11309" spans="3:3">
      <c r="C11309" s="33"/>
    </row>
    <row r="11310" spans="3:3">
      <c r="C11310" s="33"/>
    </row>
    <row r="11311" spans="3:3">
      <c r="C11311" s="33"/>
    </row>
    <row r="11312" spans="3:3">
      <c r="C11312" s="33"/>
    </row>
    <row r="11313" spans="3:3">
      <c r="C11313" s="33"/>
    </row>
    <row r="11314" spans="3:3">
      <c r="C11314" s="33"/>
    </row>
    <row r="11315" spans="3:3">
      <c r="C11315" s="33"/>
    </row>
    <row r="11316" spans="3:3">
      <c r="C11316" s="33"/>
    </row>
    <row r="11317" spans="3:3">
      <c r="C11317" s="33"/>
    </row>
    <row r="11318" spans="3:3">
      <c r="C11318" s="33"/>
    </row>
    <row r="11319" spans="3:3">
      <c r="C11319" s="33"/>
    </row>
    <row r="11320" spans="3:3">
      <c r="C11320" s="33"/>
    </row>
    <row r="11321" spans="3:3">
      <c r="C11321" s="33"/>
    </row>
    <row r="11322" spans="3:3">
      <c r="C11322" s="33"/>
    </row>
    <row r="11323" spans="3:3">
      <c r="C11323" s="33"/>
    </row>
    <row r="11324" spans="3:3">
      <c r="C11324" s="33"/>
    </row>
    <row r="11325" spans="3:3">
      <c r="C11325" s="33"/>
    </row>
    <row r="11326" spans="3:3">
      <c r="C11326" s="33"/>
    </row>
    <row r="11327" spans="3:3">
      <c r="C11327" s="33"/>
    </row>
    <row r="11328" spans="3:3">
      <c r="C11328" s="33"/>
    </row>
    <row r="11329" spans="3:3">
      <c r="C11329" s="33"/>
    </row>
    <row r="11330" spans="3:3">
      <c r="C11330" s="33"/>
    </row>
    <row r="11331" spans="3:3">
      <c r="C11331" s="33"/>
    </row>
    <row r="11332" spans="3:3">
      <c r="C11332" s="33"/>
    </row>
    <row r="11333" spans="3:3">
      <c r="C11333" s="33"/>
    </row>
    <row r="11334" spans="3:3">
      <c r="C11334" s="33"/>
    </row>
    <row r="11335" spans="3:3">
      <c r="C11335" s="33"/>
    </row>
    <row r="11336" spans="3:3">
      <c r="C11336" s="33"/>
    </row>
    <row r="11337" spans="3:3">
      <c r="C11337" s="33"/>
    </row>
    <row r="11338" spans="3:3">
      <c r="C11338" s="33"/>
    </row>
    <row r="11339" spans="3:3">
      <c r="C11339" s="33"/>
    </row>
    <row r="11340" spans="3:3">
      <c r="C11340" s="33"/>
    </row>
    <row r="11341" spans="3:3">
      <c r="C11341" s="33"/>
    </row>
    <row r="11342" spans="3:3">
      <c r="C11342" s="33"/>
    </row>
    <row r="11343" spans="3:3">
      <c r="C11343" s="33"/>
    </row>
    <row r="11344" spans="3:3">
      <c r="C11344" s="33"/>
    </row>
    <row r="11345" spans="3:3">
      <c r="C11345" s="33"/>
    </row>
    <row r="11346" spans="3:3">
      <c r="C11346" s="33"/>
    </row>
    <row r="11347" spans="3:3">
      <c r="C11347" s="33"/>
    </row>
    <row r="11348" spans="3:3">
      <c r="C11348" s="33"/>
    </row>
    <row r="11349" spans="3:3">
      <c r="C11349" s="33"/>
    </row>
    <row r="11350" spans="3:3">
      <c r="C11350" s="33"/>
    </row>
    <row r="11351" spans="3:3">
      <c r="C11351" s="33"/>
    </row>
    <row r="11352" spans="3:3">
      <c r="C11352" s="33"/>
    </row>
    <row r="11353" spans="3:3">
      <c r="C11353" s="33"/>
    </row>
    <row r="11354" spans="3:3">
      <c r="C11354" s="33"/>
    </row>
    <row r="11355" spans="3:3">
      <c r="C11355" s="33"/>
    </row>
    <row r="11356" spans="3:3">
      <c r="C11356" s="33"/>
    </row>
    <row r="11357" spans="3:3">
      <c r="C11357" s="33"/>
    </row>
    <row r="11358" spans="3:3">
      <c r="C11358" s="33"/>
    </row>
    <row r="11359" spans="3:3">
      <c r="C11359" s="33"/>
    </row>
    <row r="11360" spans="3:3">
      <c r="C11360" s="33"/>
    </row>
    <row r="11361" spans="3:3">
      <c r="C11361" s="33"/>
    </row>
    <row r="11362" spans="3:3">
      <c r="C11362" s="33"/>
    </row>
    <row r="11363" spans="3:3">
      <c r="C11363" s="33"/>
    </row>
    <row r="11364" spans="3:3">
      <c r="C11364" s="33"/>
    </row>
    <row r="11365" spans="3:3">
      <c r="C11365" s="33"/>
    </row>
    <row r="11366" spans="3:3">
      <c r="C11366" s="33"/>
    </row>
    <row r="11367" spans="3:3">
      <c r="C11367" s="33"/>
    </row>
    <row r="11368" spans="3:3">
      <c r="C11368" s="33"/>
    </row>
    <row r="11369" spans="3:3">
      <c r="C11369" s="33"/>
    </row>
    <row r="11370" spans="3:3">
      <c r="C11370" s="33"/>
    </row>
    <row r="11371" spans="3:3">
      <c r="C11371" s="33"/>
    </row>
    <row r="11372" spans="3:3">
      <c r="C11372" s="33"/>
    </row>
    <row r="11373" spans="3:3">
      <c r="C11373" s="33"/>
    </row>
    <row r="11374" spans="3:3">
      <c r="C11374" s="33"/>
    </row>
    <row r="11375" spans="3:3">
      <c r="C11375" s="33"/>
    </row>
    <row r="11376" spans="3:3">
      <c r="C11376" s="33"/>
    </row>
    <row r="11377" spans="3:3">
      <c r="C11377" s="33"/>
    </row>
    <row r="11378" spans="3:3">
      <c r="C11378" s="33"/>
    </row>
    <row r="11379" spans="3:3">
      <c r="C11379" s="33"/>
    </row>
    <row r="11380" spans="3:3">
      <c r="C11380" s="33"/>
    </row>
    <row r="11381" spans="3:3">
      <c r="C11381" s="33"/>
    </row>
    <row r="11382" spans="3:3">
      <c r="C11382" s="33"/>
    </row>
    <row r="11383" spans="3:3">
      <c r="C11383" s="33"/>
    </row>
    <row r="11384" spans="3:3">
      <c r="C11384" s="33"/>
    </row>
    <row r="11385" spans="3:3">
      <c r="C11385" s="33"/>
    </row>
    <row r="11386" spans="3:3">
      <c r="C11386" s="33"/>
    </row>
    <row r="11387" spans="3:3">
      <c r="C11387" s="33"/>
    </row>
    <row r="11388" spans="3:3">
      <c r="C11388" s="33"/>
    </row>
    <row r="11389" spans="3:3">
      <c r="C11389" s="33"/>
    </row>
    <row r="11390" spans="3:3">
      <c r="C11390" s="33"/>
    </row>
    <row r="11391" spans="3:3">
      <c r="C11391" s="33"/>
    </row>
    <row r="11392" spans="3:3">
      <c r="C11392" s="33"/>
    </row>
    <row r="11393" spans="3:3">
      <c r="C11393" s="33"/>
    </row>
    <row r="11394" spans="3:3">
      <c r="C11394" s="33"/>
    </row>
    <row r="11395" spans="3:3">
      <c r="C11395" s="33"/>
    </row>
    <row r="11396" spans="3:3">
      <c r="C11396" s="33"/>
    </row>
    <row r="11397" spans="3:3">
      <c r="C11397" s="33"/>
    </row>
    <row r="11398" spans="3:3">
      <c r="C11398" s="33"/>
    </row>
    <row r="11399" spans="3:3">
      <c r="C11399" s="33"/>
    </row>
    <row r="11400" spans="3:3">
      <c r="C11400" s="33"/>
    </row>
    <row r="11401" spans="3:3">
      <c r="C11401" s="33"/>
    </row>
    <row r="11402" spans="3:3">
      <c r="C11402" s="33"/>
    </row>
    <row r="11403" spans="3:3">
      <c r="C11403" s="33"/>
    </row>
    <row r="11404" spans="3:3">
      <c r="C11404" s="33"/>
    </row>
    <row r="11405" spans="3:3">
      <c r="C11405" s="33"/>
    </row>
    <row r="11406" spans="3:3">
      <c r="C11406" s="33"/>
    </row>
    <row r="11407" spans="3:3">
      <c r="C11407" s="33"/>
    </row>
    <row r="11408" spans="3:3">
      <c r="C11408" s="33"/>
    </row>
    <row r="11409" spans="3:3">
      <c r="C11409" s="33"/>
    </row>
    <row r="11410" spans="3:3">
      <c r="C11410" s="33"/>
    </row>
    <row r="11411" spans="3:3">
      <c r="C11411" s="33"/>
    </row>
    <row r="11412" spans="3:3">
      <c r="C11412" s="33"/>
    </row>
    <row r="11413" spans="3:3">
      <c r="C11413" s="33"/>
    </row>
    <row r="11414" spans="3:3">
      <c r="C11414" s="33"/>
    </row>
    <row r="11415" spans="3:3">
      <c r="C11415" s="33"/>
    </row>
    <row r="11416" spans="3:3">
      <c r="C11416" s="33"/>
    </row>
    <row r="11417" spans="3:3">
      <c r="C11417" s="33"/>
    </row>
    <row r="11418" spans="3:3">
      <c r="C11418" s="33"/>
    </row>
    <row r="11419" spans="3:3">
      <c r="C11419" s="33"/>
    </row>
    <row r="11420" spans="3:3">
      <c r="C11420" s="33"/>
    </row>
    <row r="11421" spans="3:3">
      <c r="C11421" s="33"/>
    </row>
    <row r="11422" spans="3:3">
      <c r="C11422" s="33"/>
    </row>
    <row r="11423" spans="3:3">
      <c r="C11423" s="33"/>
    </row>
    <row r="11424" spans="3:3">
      <c r="C11424" s="33"/>
    </row>
    <row r="11425" spans="3:3">
      <c r="C11425" s="33"/>
    </row>
    <row r="11426" spans="3:3">
      <c r="C11426" s="33"/>
    </row>
    <row r="11427" spans="3:3">
      <c r="C11427" s="33"/>
    </row>
    <row r="11428" spans="3:3">
      <c r="C11428" s="33"/>
    </row>
    <row r="11429" spans="3:3">
      <c r="C11429" s="33"/>
    </row>
    <row r="11430" spans="3:3">
      <c r="C11430" s="33"/>
    </row>
    <row r="11431" spans="3:3">
      <c r="C11431" s="33"/>
    </row>
    <row r="11432" spans="3:3">
      <c r="C11432" s="33"/>
    </row>
    <row r="11433" spans="3:3">
      <c r="C11433" s="33"/>
    </row>
    <row r="11434" spans="3:3">
      <c r="C11434" s="33"/>
    </row>
    <row r="11435" spans="3:3">
      <c r="C11435" s="33"/>
    </row>
    <row r="11436" spans="3:3">
      <c r="C11436" s="33"/>
    </row>
    <row r="11437" spans="3:3">
      <c r="C11437" s="33"/>
    </row>
    <row r="11438" spans="3:3">
      <c r="C11438" s="33"/>
    </row>
    <row r="11439" spans="3:3">
      <c r="C11439" s="33"/>
    </row>
    <row r="11440" spans="3:3">
      <c r="C11440" s="33"/>
    </row>
    <row r="11441" spans="3:3">
      <c r="C11441" s="33"/>
    </row>
    <row r="11442" spans="3:3">
      <c r="C11442" s="33"/>
    </row>
    <row r="11443" spans="3:3">
      <c r="C11443" s="33"/>
    </row>
    <row r="11444" spans="3:3">
      <c r="C11444" s="33"/>
    </row>
    <row r="11445" spans="3:3">
      <c r="C11445" s="33"/>
    </row>
    <row r="11446" spans="3:3">
      <c r="C11446" s="33"/>
    </row>
    <row r="11447" spans="3:3">
      <c r="C11447" s="33"/>
    </row>
    <row r="11448" spans="3:3">
      <c r="C11448" s="33"/>
    </row>
    <row r="11449" spans="3:3">
      <c r="C11449" s="33"/>
    </row>
    <row r="11450" spans="3:3">
      <c r="C11450" s="33"/>
    </row>
    <row r="11451" spans="3:3">
      <c r="C11451" s="33"/>
    </row>
    <row r="11452" spans="3:3">
      <c r="C11452" s="33"/>
    </row>
    <row r="11453" spans="3:3">
      <c r="C11453" s="33"/>
    </row>
    <row r="11454" spans="3:3">
      <c r="C11454" s="33"/>
    </row>
    <row r="11455" spans="3:3">
      <c r="C11455" s="33"/>
    </row>
    <row r="11456" spans="3:3">
      <c r="C11456" s="33"/>
    </row>
    <row r="11457" spans="3:3">
      <c r="C11457" s="33"/>
    </row>
    <row r="11458" spans="3:3">
      <c r="C11458" s="33"/>
    </row>
    <row r="11459" spans="3:3">
      <c r="C11459" s="33"/>
    </row>
    <row r="11460" spans="3:3">
      <c r="C11460" s="33"/>
    </row>
    <row r="11461" spans="3:3">
      <c r="C11461" s="33"/>
    </row>
    <row r="11462" spans="3:3">
      <c r="C11462" s="33"/>
    </row>
    <row r="11463" spans="3:3">
      <c r="C11463" s="33"/>
    </row>
    <row r="11464" spans="3:3">
      <c r="C11464" s="33"/>
    </row>
    <row r="11465" spans="3:3">
      <c r="C11465" s="33"/>
    </row>
    <row r="11466" spans="3:3">
      <c r="C11466" s="33"/>
    </row>
    <row r="11467" spans="3:3">
      <c r="C11467" s="33"/>
    </row>
    <row r="11468" spans="3:3">
      <c r="C11468" s="33"/>
    </row>
    <row r="11469" spans="3:3">
      <c r="C11469" s="33"/>
    </row>
    <row r="11470" spans="3:3">
      <c r="C11470" s="33"/>
    </row>
    <row r="11471" spans="3:3">
      <c r="C11471" s="33"/>
    </row>
    <row r="11472" spans="3:3">
      <c r="C11472" s="33"/>
    </row>
    <row r="11473" spans="3:3">
      <c r="C11473" s="33"/>
    </row>
    <row r="11474" spans="3:3">
      <c r="C11474" s="33"/>
    </row>
    <row r="11475" spans="3:3">
      <c r="C11475" s="33"/>
    </row>
    <row r="11476" spans="3:3">
      <c r="C11476" s="33"/>
    </row>
    <row r="11477" spans="3:3">
      <c r="C11477" s="33"/>
    </row>
    <row r="11478" spans="3:3">
      <c r="C11478" s="33"/>
    </row>
    <row r="11479" spans="3:3">
      <c r="C11479" s="33"/>
    </row>
    <row r="11480" spans="3:3">
      <c r="C11480" s="33"/>
    </row>
    <row r="11481" spans="3:3">
      <c r="C11481" s="33"/>
    </row>
    <row r="11482" spans="3:3">
      <c r="C11482" s="33"/>
    </row>
    <row r="11483" spans="3:3">
      <c r="C11483" s="33"/>
    </row>
    <row r="11484" spans="3:3">
      <c r="C11484" s="33"/>
    </row>
    <row r="11485" spans="3:3">
      <c r="C11485" s="33"/>
    </row>
    <row r="11486" spans="3:3">
      <c r="C11486" s="33"/>
    </row>
    <row r="11487" spans="3:3">
      <c r="C11487" s="33"/>
    </row>
    <row r="11488" spans="3:3">
      <c r="C11488" s="33"/>
    </row>
    <row r="11489" spans="3:3">
      <c r="C11489" s="33"/>
    </row>
    <row r="11490" spans="3:3">
      <c r="C11490" s="33"/>
    </row>
    <row r="11491" spans="3:3">
      <c r="C11491" s="33"/>
    </row>
    <row r="11492" spans="3:3">
      <c r="C11492" s="33"/>
    </row>
    <row r="11493" spans="3:3">
      <c r="C11493" s="33"/>
    </row>
    <row r="11494" spans="3:3">
      <c r="C11494" s="33"/>
    </row>
    <row r="11495" spans="3:3">
      <c r="C11495" s="33"/>
    </row>
    <row r="11496" spans="3:3">
      <c r="C11496" s="33"/>
    </row>
    <row r="11497" spans="3:3">
      <c r="C11497" s="33"/>
    </row>
    <row r="11498" spans="3:3">
      <c r="C11498" s="33"/>
    </row>
    <row r="11499" spans="3:3">
      <c r="C11499" s="33"/>
    </row>
    <row r="11500" spans="3:3">
      <c r="C11500" s="33"/>
    </row>
    <row r="11501" spans="3:3">
      <c r="C11501" s="33"/>
    </row>
    <row r="11502" spans="3:3">
      <c r="C11502" s="33"/>
    </row>
    <row r="11503" spans="3:3">
      <c r="C11503" s="33"/>
    </row>
    <row r="11504" spans="3:3">
      <c r="C11504" s="33"/>
    </row>
    <row r="11505" spans="3:3">
      <c r="C11505" s="33"/>
    </row>
    <row r="11506" spans="3:3">
      <c r="C11506" s="33"/>
    </row>
    <row r="11507" spans="3:3">
      <c r="C11507" s="33"/>
    </row>
    <row r="11508" spans="3:3">
      <c r="C11508" s="33"/>
    </row>
    <row r="11509" spans="3:3">
      <c r="C11509" s="33"/>
    </row>
    <row r="11510" spans="3:3">
      <c r="C11510" s="33"/>
    </row>
    <row r="11511" spans="3:3">
      <c r="C11511" s="33"/>
    </row>
    <row r="11512" spans="3:3">
      <c r="C11512" s="33"/>
    </row>
    <row r="11513" spans="3:3">
      <c r="C11513" s="33"/>
    </row>
    <row r="11514" spans="3:3">
      <c r="C11514" s="33"/>
    </row>
    <row r="11515" spans="3:3">
      <c r="C11515" s="33"/>
    </row>
    <row r="11516" spans="3:3">
      <c r="C11516" s="33"/>
    </row>
    <row r="11517" spans="3:3">
      <c r="C11517" s="33"/>
    </row>
    <row r="11518" spans="3:3">
      <c r="C11518" s="33"/>
    </row>
    <row r="11519" spans="3:3">
      <c r="C11519" s="33"/>
    </row>
    <row r="11520" spans="3:3">
      <c r="C11520" s="33"/>
    </row>
    <row r="11521" spans="3:3">
      <c r="C11521" s="33"/>
    </row>
    <row r="11522" spans="3:3">
      <c r="C11522" s="33"/>
    </row>
    <row r="11523" spans="3:3">
      <c r="C11523" s="33"/>
    </row>
    <row r="11524" spans="3:3">
      <c r="C11524" s="33"/>
    </row>
    <row r="11525" spans="3:3">
      <c r="C11525" s="33"/>
    </row>
    <row r="11526" spans="3:3">
      <c r="C11526" s="33"/>
    </row>
    <row r="11527" spans="3:3">
      <c r="C11527" s="33"/>
    </row>
    <row r="11528" spans="3:3">
      <c r="C11528" s="33"/>
    </row>
    <row r="11529" spans="3:3">
      <c r="C11529" s="33"/>
    </row>
    <row r="11530" spans="3:3">
      <c r="C11530" s="33"/>
    </row>
    <row r="11531" spans="3:3">
      <c r="C11531" s="33"/>
    </row>
    <row r="11532" spans="3:3">
      <c r="C11532" s="33"/>
    </row>
    <row r="11533" spans="3:3">
      <c r="C11533" s="33"/>
    </row>
    <row r="11534" spans="3:3">
      <c r="C11534" s="33"/>
    </row>
    <row r="11535" spans="3:3">
      <c r="C11535" s="33"/>
    </row>
    <row r="11536" spans="3:3">
      <c r="C11536" s="33"/>
    </row>
    <row r="11537" spans="3:3">
      <c r="C11537" s="33"/>
    </row>
    <row r="11538" spans="3:3">
      <c r="C11538" s="33"/>
    </row>
    <row r="11539" spans="3:3">
      <c r="C11539" s="33"/>
    </row>
    <row r="11540" spans="3:3">
      <c r="C11540" s="33"/>
    </row>
    <row r="11541" spans="3:3">
      <c r="C11541" s="33"/>
    </row>
    <row r="11542" spans="3:3">
      <c r="C11542" s="33"/>
    </row>
    <row r="11543" spans="3:3">
      <c r="C11543" s="33"/>
    </row>
    <row r="11544" spans="3:3">
      <c r="C11544" s="33"/>
    </row>
    <row r="11545" spans="3:3">
      <c r="C11545" s="33"/>
    </row>
    <row r="11546" spans="3:3">
      <c r="C11546" s="33"/>
    </row>
    <row r="11547" spans="3:3">
      <c r="C11547" s="33"/>
    </row>
    <row r="11548" spans="3:3">
      <c r="C11548" s="33"/>
    </row>
    <row r="11549" spans="3:3">
      <c r="C11549" s="33"/>
    </row>
    <row r="11550" spans="3:3">
      <c r="C11550" s="33"/>
    </row>
    <row r="11551" spans="3:3">
      <c r="C11551" s="33"/>
    </row>
    <row r="11552" spans="3:3">
      <c r="C11552" s="33"/>
    </row>
    <row r="11553" spans="3:3">
      <c r="C11553" s="33"/>
    </row>
    <row r="11554" spans="3:3">
      <c r="C11554" s="33"/>
    </row>
    <row r="11555" spans="3:3">
      <c r="C11555" s="33"/>
    </row>
    <row r="11556" spans="3:3">
      <c r="C11556" s="33"/>
    </row>
    <row r="11557" spans="3:3">
      <c r="C11557" s="33"/>
    </row>
    <row r="11558" spans="3:3">
      <c r="C11558" s="33"/>
    </row>
    <row r="11559" spans="3:3">
      <c r="C11559" s="33"/>
    </row>
    <row r="11560" spans="3:3">
      <c r="C11560" s="33"/>
    </row>
    <row r="11561" spans="3:3">
      <c r="C11561" s="33"/>
    </row>
    <row r="11562" spans="3:3">
      <c r="C11562" s="33"/>
    </row>
    <row r="11563" spans="3:3">
      <c r="C11563" s="33"/>
    </row>
    <row r="11564" spans="3:3">
      <c r="C11564" s="33"/>
    </row>
    <row r="11565" spans="3:3">
      <c r="C11565" s="33"/>
    </row>
    <row r="11566" spans="3:3">
      <c r="C11566" s="33"/>
    </row>
    <row r="11567" spans="3:3">
      <c r="C11567" s="33"/>
    </row>
    <row r="11568" spans="3:3">
      <c r="C11568" s="33"/>
    </row>
    <row r="11569" spans="3:3">
      <c r="C11569" s="33"/>
    </row>
    <row r="11570" spans="3:3">
      <c r="C11570" s="33"/>
    </row>
    <row r="11571" spans="3:3">
      <c r="C11571" s="33"/>
    </row>
    <row r="11572" spans="3:3">
      <c r="C11572" s="33"/>
    </row>
    <row r="11573" spans="3:3">
      <c r="C11573" s="33"/>
    </row>
    <row r="11574" spans="3:3">
      <c r="C11574" s="33"/>
    </row>
    <row r="11575" spans="3:3">
      <c r="C11575" s="33"/>
    </row>
    <row r="11576" spans="3:3">
      <c r="C11576" s="33"/>
    </row>
    <row r="11577" spans="3:3">
      <c r="C11577" s="33"/>
    </row>
    <row r="11578" spans="3:3">
      <c r="C11578" s="33"/>
    </row>
    <row r="11579" spans="3:3">
      <c r="C11579" s="33"/>
    </row>
    <row r="11580" spans="3:3">
      <c r="C11580" s="33"/>
    </row>
    <row r="11581" spans="3:3">
      <c r="C11581" s="33"/>
    </row>
    <row r="11582" spans="3:3">
      <c r="C11582" s="33"/>
    </row>
    <row r="11583" spans="3:3">
      <c r="C11583" s="33"/>
    </row>
    <row r="11584" spans="3:3">
      <c r="C11584" s="33"/>
    </row>
    <row r="11585" spans="3:3">
      <c r="C11585" s="33"/>
    </row>
    <row r="11586" spans="3:3">
      <c r="C11586" s="33"/>
    </row>
    <row r="11587" spans="3:3">
      <c r="C11587" s="33"/>
    </row>
    <row r="11588" spans="3:3">
      <c r="C11588" s="33"/>
    </row>
    <row r="11589" spans="3:3">
      <c r="C11589" s="33"/>
    </row>
    <row r="11590" spans="3:3">
      <c r="C11590" s="33"/>
    </row>
    <row r="11591" spans="3:3">
      <c r="C11591" s="33"/>
    </row>
    <row r="11592" spans="3:3">
      <c r="C11592" s="33"/>
    </row>
    <row r="11593" spans="3:3">
      <c r="C11593" s="33"/>
    </row>
    <row r="11594" spans="3:3">
      <c r="C11594" s="33"/>
    </row>
    <row r="11595" spans="3:3">
      <c r="C11595" s="33"/>
    </row>
    <row r="11596" spans="3:3">
      <c r="C11596" s="33"/>
    </row>
    <row r="11597" spans="3:3">
      <c r="C11597" s="33"/>
    </row>
    <row r="11598" spans="3:3">
      <c r="C11598" s="33"/>
    </row>
    <row r="11599" spans="3:3">
      <c r="C11599" s="33"/>
    </row>
    <row r="11600" spans="3:3">
      <c r="C11600" s="33"/>
    </row>
    <row r="11601" spans="3:3">
      <c r="C11601" s="33"/>
    </row>
    <row r="11602" spans="3:3">
      <c r="C11602" s="33"/>
    </row>
    <row r="11603" spans="3:3">
      <c r="C11603" s="33"/>
    </row>
    <row r="11604" spans="3:3">
      <c r="C11604" s="33"/>
    </row>
    <row r="11605" spans="3:3">
      <c r="C11605" s="33"/>
    </row>
    <row r="11606" spans="3:3">
      <c r="C11606" s="33"/>
    </row>
    <row r="11607" spans="3:3">
      <c r="C11607" s="33"/>
    </row>
    <row r="11608" spans="3:3">
      <c r="C11608" s="33"/>
    </row>
    <row r="11609" spans="3:3">
      <c r="C11609" s="33"/>
    </row>
    <row r="11610" spans="3:3">
      <c r="C11610" s="33"/>
    </row>
    <row r="11611" spans="3:3">
      <c r="C11611" s="33"/>
    </row>
    <row r="11612" spans="3:3">
      <c r="C11612" s="33"/>
    </row>
    <row r="11613" spans="3:3">
      <c r="C11613" s="33"/>
    </row>
    <row r="11614" spans="3:3">
      <c r="C11614" s="33"/>
    </row>
    <row r="11615" spans="3:3">
      <c r="C11615" s="33"/>
    </row>
    <row r="11616" spans="3:3">
      <c r="C11616" s="33"/>
    </row>
    <row r="11617" spans="3:3">
      <c r="C11617" s="33"/>
    </row>
    <row r="11618" spans="3:3">
      <c r="C11618" s="33"/>
    </row>
    <row r="11619" spans="3:3">
      <c r="C11619" s="33"/>
    </row>
    <row r="11620" spans="3:3">
      <c r="C11620" s="33"/>
    </row>
    <row r="11621" spans="3:3">
      <c r="C11621" s="33"/>
    </row>
    <row r="11622" spans="3:3">
      <c r="C11622" s="33"/>
    </row>
    <row r="11623" spans="3:3">
      <c r="C11623" s="33"/>
    </row>
    <row r="11624" spans="3:3">
      <c r="C11624" s="33"/>
    </row>
    <row r="11625" spans="3:3">
      <c r="C11625" s="33"/>
    </row>
    <row r="11626" spans="3:3">
      <c r="C11626" s="33"/>
    </row>
    <row r="11627" spans="3:3">
      <c r="C11627" s="33"/>
    </row>
    <row r="11628" spans="3:3">
      <c r="C11628" s="33"/>
    </row>
    <row r="11629" spans="3:3">
      <c r="C11629" s="33"/>
    </row>
    <row r="11630" spans="3:3">
      <c r="C11630" s="33"/>
    </row>
    <row r="11631" spans="3:3">
      <c r="C11631" s="33"/>
    </row>
    <row r="11632" spans="3:3">
      <c r="C11632" s="33"/>
    </row>
    <row r="11633" spans="3:3">
      <c r="C11633" s="33"/>
    </row>
    <row r="11634" spans="3:3">
      <c r="C11634" s="33"/>
    </row>
    <row r="11635" spans="3:3">
      <c r="C11635" s="33"/>
    </row>
    <row r="11636" spans="3:3">
      <c r="C11636" s="33"/>
    </row>
    <row r="11637" spans="3:3">
      <c r="C11637" s="33"/>
    </row>
    <row r="11638" spans="3:3">
      <c r="C11638" s="33"/>
    </row>
    <row r="11639" spans="3:3">
      <c r="C11639" s="33"/>
    </row>
    <row r="11640" spans="3:3">
      <c r="C11640" s="33"/>
    </row>
    <row r="11641" spans="3:3">
      <c r="C11641" s="33"/>
    </row>
    <row r="11642" spans="3:3">
      <c r="C11642" s="33"/>
    </row>
    <row r="11643" spans="3:3">
      <c r="C11643" s="33"/>
    </row>
    <row r="11644" spans="3:3">
      <c r="C11644" s="33"/>
    </row>
    <row r="11645" spans="3:3">
      <c r="C11645" s="33"/>
    </row>
    <row r="11646" spans="3:3">
      <c r="C11646" s="33"/>
    </row>
    <row r="11647" spans="3:3">
      <c r="C11647" s="33"/>
    </row>
    <row r="11648" spans="3:3">
      <c r="C11648" s="33"/>
    </row>
    <row r="11649" spans="3:3">
      <c r="C11649" s="33"/>
    </row>
    <row r="11650" spans="3:3">
      <c r="C11650" s="33"/>
    </row>
    <row r="11651" spans="3:3">
      <c r="C11651" s="33"/>
    </row>
    <row r="11652" spans="3:3">
      <c r="C11652" s="33"/>
    </row>
    <row r="11653" spans="3:3">
      <c r="C11653" s="33"/>
    </row>
    <row r="11654" spans="3:3">
      <c r="C11654" s="33"/>
    </row>
    <row r="11655" spans="3:3">
      <c r="C11655" s="33"/>
    </row>
    <row r="11656" spans="3:3">
      <c r="C11656" s="33"/>
    </row>
    <row r="11657" spans="3:3">
      <c r="C11657" s="33"/>
    </row>
    <row r="11658" spans="3:3">
      <c r="C11658" s="33"/>
    </row>
    <row r="11659" spans="3:3">
      <c r="C11659" s="33"/>
    </row>
    <row r="11660" spans="3:3">
      <c r="C11660" s="33"/>
    </row>
    <row r="11661" spans="3:3">
      <c r="C11661" s="33"/>
    </row>
    <row r="11662" spans="3:3">
      <c r="C11662" s="33"/>
    </row>
    <row r="11663" spans="3:3">
      <c r="C11663" s="33"/>
    </row>
    <row r="11664" spans="3:3">
      <c r="C11664" s="33"/>
    </row>
    <row r="11665" spans="3:3">
      <c r="C11665" s="33"/>
    </row>
    <row r="11666" spans="3:3">
      <c r="C11666" s="33"/>
    </row>
    <row r="11667" spans="3:3">
      <c r="C11667" s="33"/>
    </row>
    <row r="11668" spans="3:3">
      <c r="C11668" s="33"/>
    </row>
    <row r="11669" spans="3:3">
      <c r="C11669" s="33"/>
    </row>
    <row r="11670" spans="3:3">
      <c r="C11670" s="33"/>
    </row>
    <row r="11671" spans="3:3">
      <c r="C11671" s="33"/>
    </row>
    <row r="11672" spans="3:3">
      <c r="C11672" s="33"/>
    </row>
    <row r="11673" spans="3:3">
      <c r="C11673" s="33"/>
    </row>
    <row r="11674" spans="3:3">
      <c r="C11674" s="33"/>
    </row>
    <row r="11675" spans="3:3">
      <c r="C11675" s="33"/>
    </row>
    <row r="11676" spans="3:3">
      <c r="C11676" s="33"/>
    </row>
    <row r="11677" spans="3:3">
      <c r="C11677" s="33"/>
    </row>
    <row r="11678" spans="3:3">
      <c r="C11678" s="33"/>
    </row>
    <row r="11679" spans="3:3">
      <c r="C11679" s="33"/>
    </row>
    <row r="11680" spans="3:3">
      <c r="C11680" s="33"/>
    </row>
    <row r="11681" spans="3:3">
      <c r="C11681" s="33"/>
    </row>
    <row r="11682" spans="3:3">
      <c r="C11682" s="33"/>
    </row>
    <row r="11683" spans="3:3">
      <c r="C11683" s="33"/>
    </row>
    <row r="11684" spans="3:3">
      <c r="C11684" s="33"/>
    </row>
    <row r="11685" spans="3:3">
      <c r="C11685" s="33"/>
    </row>
    <row r="11686" spans="3:3">
      <c r="C11686" s="33"/>
    </row>
    <row r="11687" spans="3:3">
      <c r="C11687" s="33"/>
    </row>
    <row r="11688" spans="3:3">
      <c r="C11688" s="33"/>
    </row>
    <row r="11689" spans="3:3">
      <c r="C11689" s="33"/>
    </row>
    <row r="11690" spans="3:3">
      <c r="C11690" s="33"/>
    </row>
    <row r="11691" spans="3:3">
      <c r="C11691" s="33"/>
    </row>
    <row r="11692" spans="3:3">
      <c r="C11692" s="33"/>
    </row>
    <row r="11693" spans="3:3">
      <c r="C11693" s="33"/>
    </row>
    <row r="11694" spans="3:3">
      <c r="C11694" s="33"/>
    </row>
    <row r="11695" spans="3:3">
      <c r="C11695" s="33"/>
    </row>
    <row r="11696" spans="3:3">
      <c r="C11696" s="33"/>
    </row>
    <row r="11697" spans="3:3">
      <c r="C11697" s="33"/>
    </row>
    <row r="11698" spans="3:3">
      <c r="C11698" s="33"/>
    </row>
    <row r="11699" spans="3:3">
      <c r="C11699" s="33"/>
    </row>
    <row r="11700" spans="3:3">
      <c r="C11700" s="33"/>
    </row>
    <row r="11701" spans="3:3">
      <c r="C11701" s="33"/>
    </row>
    <row r="11702" spans="3:3">
      <c r="C11702" s="33"/>
    </row>
    <row r="11703" spans="3:3">
      <c r="C11703" s="33"/>
    </row>
    <row r="11704" spans="3:3">
      <c r="C11704" s="33"/>
    </row>
    <row r="11705" spans="3:3">
      <c r="C11705" s="33"/>
    </row>
    <row r="11706" spans="3:3">
      <c r="C11706" s="33"/>
    </row>
    <row r="11707" spans="3:3">
      <c r="C11707" s="33"/>
    </row>
    <row r="11708" spans="3:3">
      <c r="C11708" s="33"/>
    </row>
    <row r="11709" spans="3:3">
      <c r="C11709" s="33"/>
    </row>
    <row r="11710" spans="3:3">
      <c r="C11710" s="33"/>
    </row>
    <row r="11711" spans="3:3">
      <c r="C11711" s="33"/>
    </row>
    <row r="11712" spans="3:3">
      <c r="C11712" s="33"/>
    </row>
    <row r="11713" spans="3:3">
      <c r="C11713" s="33"/>
    </row>
    <row r="11714" spans="3:3">
      <c r="C11714" s="33"/>
    </row>
    <row r="11715" spans="3:3">
      <c r="C11715" s="33"/>
    </row>
    <row r="11716" spans="3:3">
      <c r="C11716" s="33"/>
    </row>
    <row r="11717" spans="3:3">
      <c r="C11717" s="33"/>
    </row>
    <row r="11718" spans="3:3">
      <c r="C11718" s="33"/>
    </row>
    <row r="11719" spans="3:3">
      <c r="C11719" s="33"/>
    </row>
    <row r="11720" spans="3:3">
      <c r="C11720" s="33"/>
    </row>
    <row r="11721" spans="3:3">
      <c r="C11721" s="33"/>
    </row>
    <row r="11722" spans="3:3">
      <c r="C11722" s="33"/>
    </row>
    <row r="11723" spans="3:3">
      <c r="C11723" s="33"/>
    </row>
    <row r="11724" spans="3:3">
      <c r="C11724" s="33"/>
    </row>
    <row r="11725" spans="3:3">
      <c r="C11725" s="33"/>
    </row>
    <row r="11726" spans="3:3">
      <c r="C11726" s="33"/>
    </row>
    <row r="11727" spans="3:3">
      <c r="C11727" s="33"/>
    </row>
    <row r="11728" spans="3:3">
      <c r="C11728" s="33"/>
    </row>
    <row r="11729" spans="3:3">
      <c r="C11729" s="33"/>
    </row>
    <row r="11730" spans="3:3">
      <c r="C11730" s="33"/>
    </row>
    <row r="11731" spans="3:3">
      <c r="C11731" s="33"/>
    </row>
    <row r="11732" spans="3:3">
      <c r="C11732" s="33"/>
    </row>
    <row r="11733" spans="3:3">
      <c r="C11733" s="33"/>
    </row>
    <row r="11734" spans="3:3">
      <c r="C11734" s="33"/>
    </row>
    <row r="11735" spans="3:3">
      <c r="C11735" s="33"/>
    </row>
    <row r="11736" spans="3:3">
      <c r="C11736" s="33"/>
    </row>
    <row r="11737" spans="3:3">
      <c r="C11737" s="33"/>
    </row>
    <row r="11738" spans="3:3">
      <c r="C11738" s="33"/>
    </row>
    <row r="11739" spans="3:3">
      <c r="C11739" s="33"/>
    </row>
    <row r="11740" spans="3:3">
      <c r="C11740" s="33"/>
    </row>
    <row r="11741" spans="3:3">
      <c r="C11741" s="33"/>
    </row>
    <row r="11742" spans="3:3">
      <c r="C11742" s="33"/>
    </row>
    <row r="11743" spans="3:3">
      <c r="C11743" s="33"/>
    </row>
    <row r="11744" spans="3:3">
      <c r="C11744" s="33"/>
    </row>
    <row r="11745" spans="3:3">
      <c r="C11745" s="33"/>
    </row>
    <row r="11746" spans="3:3">
      <c r="C11746" s="33"/>
    </row>
    <row r="11747" spans="3:3">
      <c r="C11747" s="33"/>
    </row>
    <row r="11748" spans="3:3">
      <c r="C11748" s="33"/>
    </row>
    <row r="11749" spans="3:3">
      <c r="C11749" s="33"/>
    </row>
    <row r="11750" spans="3:3">
      <c r="C11750" s="33"/>
    </row>
    <row r="11751" spans="3:3">
      <c r="C11751" s="33"/>
    </row>
    <row r="11752" spans="3:3">
      <c r="C11752" s="33"/>
    </row>
    <row r="11753" spans="3:3">
      <c r="C11753" s="33"/>
    </row>
    <row r="11754" spans="3:3">
      <c r="C11754" s="33"/>
    </row>
    <row r="11755" spans="3:3">
      <c r="C11755" s="33"/>
    </row>
    <row r="11756" spans="3:3">
      <c r="C11756" s="33"/>
    </row>
    <row r="11757" spans="3:3">
      <c r="C11757" s="33"/>
    </row>
    <row r="11758" spans="3:3">
      <c r="C11758" s="33"/>
    </row>
    <row r="11759" spans="3:3">
      <c r="C11759" s="33"/>
    </row>
    <row r="11760" spans="3:3">
      <c r="C11760" s="33"/>
    </row>
    <row r="11761" spans="3:3">
      <c r="C11761" s="33"/>
    </row>
    <row r="11762" spans="3:3">
      <c r="C11762" s="33"/>
    </row>
    <row r="11763" spans="3:3">
      <c r="C11763" s="33"/>
    </row>
    <row r="11764" spans="3:3">
      <c r="C11764" s="33"/>
    </row>
    <row r="11765" spans="3:3">
      <c r="C11765" s="33"/>
    </row>
    <row r="11766" spans="3:3">
      <c r="C11766" s="33"/>
    </row>
    <row r="11767" spans="3:3">
      <c r="C11767" s="33"/>
    </row>
    <row r="11768" spans="3:3">
      <c r="C11768" s="33"/>
    </row>
    <row r="11769" spans="3:3">
      <c r="C11769" s="33"/>
    </row>
    <row r="11770" spans="3:3">
      <c r="C11770" s="33"/>
    </row>
    <row r="11771" spans="3:3">
      <c r="C11771" s="33"/>
    </row>
    <row r="11772" spans="3:3">
      <c r="C11772" s="33"/>
    </row>
    <row r="11773" spans="3:3">
      <c r="C11773" s="33"/>
    </row>
    <row r="11774" spans="3:3">
      <c r="C11774" s="33"/>
    </row>
    <row r="11775" spans="3:3">
      <c r="C11775" s="33"/>
    </row>
    <row r="11776" spans="3:3">
      <c r="C11776" s="33"/>
    </row>
    <row r="11777" spans="3:3">
      <c r="C11777" s="33"/>
    </row>
    <row r="11778" spans="3:3">
      <c r="C11778" s="33"/>
    </row>
    <row r="11779" spans="3:3">
      <c r="C11779" s="33"/>
    </row>
    <row r="11780" spans="3:3">
      <c r="C11780" s="33"/>
    </row>
    <row r="11781" spans="3:3">
      <c r="C11781" s="33"/>
    </row>
    <row r="11782" spans="3:3">
      <c r="C11782" s="33"/>
    </row>
    <row r="11783" spans="3:3">
      <c r="C11783" s="33"/>
    </row>
    <row r="11784" spans="3:3">
      <c r="C11784" s="33"/>
    </row>
    <row r="11785" spans="3:3">
      <c r="C11785" s="33"/>
    </row>
    <row r="11786" spans="3:3">
      <c r="C11786" s="33"/>
    </row>
    <row r="11787" spans="3:3">
      <c r="C11787" s="33"/>
    </row>
    <row r="11788" spans="3:3">
      <c r="C11788" s="33"/>
    </row>
    <row r="11789" spans="3:3">
      <c r="C11789" s="33"/>
    </row>
    <row r="11790" spans="3:3">
      <c r="C11790" s="33"/>
    </row>
    <row r="11791" spans="3:3">
      <c r="C11791" s="33"/>
    </row>
    <row r="11792" spans="3:3">
      <c r="C11792" s="33"/>
    </row>
    <row r="11793" spans="3:3">
      <c r="C11793" s="33"/>
    </row>
    <row r="11794" spans="3:3">
      <c r="C11794" s="33"/>
    </row>
    <row r="11795" spans="3:3">
      <c r="C11795" s="33"/>
    </row>
    <row r="11796" spans="3:3">
      <c r="C11796" s="33"/>
    </row>
    <row r="11797" spans="3:3">
      <c r="C11797" s="33"/>
    </row>
    <row r="11798" spans="3:3">
      <c r="C11798" s="33"/>
    </row>
    <row r="11799" spans="3:3">
      <c r="C11799" s="33"/>
    </row>
    <row r="11800" spans="3:3">
      <c r="C11800" s="33"/>
    </row>
    <row r="11801" spans="3:3">
      <c r="C11801" s="33"/>
    </row>
    <row r="11802" spans="3:3">
      <c r="C11802" s="33"/>
    </row>
    <row r="11803" spans="3:3">
      <c r="C11803" s="33"/>
    </row>
    <row r="11804" spans="3:3">
      <c r="C11804" s="33"/>
    </row>
    <row r="11805" spans="3:3">
      <c r="C11805" s="33"/>
    </row>
    <row r="11806" spans="3:3">
      <c r="C11806" s="33"/>
    </row>
    <row r="11807" spans="3:3">
      <c r="C11807" s="33"/>
    </row>
    <row r="11808" spans="3:3">
      <c r="C11808" s="33"/>
    </row>
    <row r="11809" spans="3:3">
      <c r="C11809" s="33"/>
    </row>
    <row r="11810" spans="3:3">
      <c r="C11810" s="33"/>
    </row>
    <row r="11811" spans="3:3">
      <c r="C11811" s="33"/>
    </row>
    <row r="11812" spans="3:3">
      <c r="C11812" s="33"/>
    </row>
    <row r="11813" spans="3:3">
      <c r="C11813" s="33"/>
    </row>
    <row r="11814" spans="3:3">
      <c r="C11814" s="33"/>
    </row>
    <row r="11815" spans="3:3">
      <c r="C11815" s="33"/>
    </row>
    <row r="11816" spans="3:3">
      <c r="C11816" s="33"/>
    </row>
    <row r="11817" spans="3:3">
      <c r="C11817" s="33"/>
    </row>
    <row r="11818" spans="3:3">
      <c r="C11818" s="33"/>
    </row>
    <row r="11819" spans="3:3">
      <c r="C11819" s="33"/>
    </row>
    <row r="11820" spans="3:3">
      <c r="C11820" s="33"/>
    </row>
    <row r="11821" spans="3:3">
      <c r="C11821" s="33"/>
    </row>
    <row r="11822" spans="3:3">
      <c r="C11822" s="33"/>
    </row>
    <row r="11823" spans="3:3">
      <c r="C11823" s="33"/>
    </row>
    <row r="11824" spans="3:3">
      <c r="C11824" s="33"/>
    </row>
    <row r="11825" spans="3:3">
      <c r="C11825" s="33"/>
    </row>
    <row r="11826" spans="3:3">
      <c r="C11826" s="33"/>
    </row>
    <row r="11827" spans="3:3">
      <c r="C11827" s="33"/>
    </row>
    <row r="11828" spans="3:3">
      <c r="C11828" s="33"/>
    </row>
    <row r="11829" spans="3:3">
      <c r="C11829" s="33"/>
    </row>
    <row r="11830" spans="3:3">
      <c r="C11830" s="33"/>
    </row>
    <row r="11831" spans="3:3">
      <c r="C11831" s="33"/>
    </row>
    <row r="11832" spans="3:3">
      <c r="C11832" s="33"/>
    </row>
    <row r="11833" spans="3:3">
      <c r="C11833" s="33"/>
    </row>
    <row r="11834" spans="3:3">
      <c r="C11834" s="33"/>
    </row>
    <row r="11835" spans="3:3">
      <c r="C11835" s="33"/>
    </row>
    <row r="11836" spans="3:3">
      <c r="C11836" s="33"/>
    </row>
    <row r="11837" spans="3:3">
      <c r="C11837" s="33"/>
    </row>
    <row r="11838" spans="3:3">
      <c r="C11838" s="33"/>
    </row>
    <row r="11839" spans="3:3">
      <c r="C11839" s="33"/>
    </row>
    <row r="11840" spans="3:3">
      <c r="C11840" s="33"/>
    </row>
    <row r="11841" spans="3:3">
      <c r="C11841" s="33"/>
    </row>
    <row r="11842" spans="3:3">
      <c r="C11842" s="33"/>
    </row>
    <row r="11843" spans="3:3">
      <c r="C11843" s="33"/>
    </row>
    <row r="11844" spans="3:3">
      <c r="C11844" s="33"/>
    </row>
    <row r="11845" spans="3:3">
      <c r="C11845" s="33"/>
    </row>
    <row r="11846" spans="3:3">
      <c r="C11846" s="33"/>
    </row>
    <row r="11847" spans="3:3">
      <c r="C11847" s="33"/>
    </row>
    <row r="11848" spans="3:3">
      <c r="C11848" s="33"/>
    </row>
    <row r="11849" spans="3:3">
      <c r="C11849" s="33"/>
    </row>
    <row r="11850" spans="3:3">
      <c r="C11850" s="33"/>
    </row>
    <row r="11851" spans="3:3">
      <c r="C11851" s="33"/>
    </row>
    <row r="11852" spans="3:3">
      <c r="C11852" s="33"/>
    </row>
    <row r="11853" spans="3:3">
      <c r="C11853" s="33"/>
    </row>
    <row r="11854" spans="3:3">
      <c r="C11854" s="33"/>
    </row>
    <row r="11855" spans="3:3">
      <c r="C11855" s="33"/>
    </row>
    <row r="11856" spans="3:3">
      <c r="C11856" s="33"/>
    </row>
    <row r="11857" spans="3:3">
      <c r="C11857" s="33"/>
    </row>
    <row r="11858" spans="3:3">
      <c r="C11858" s="33"/>
    </row>
    <row r="11859" spans="3:3">
      <c r="C11859" s="33"/>
    </row>
    <row r="11860" spans="3:3">
      <c r="C11860" s="33"/>
    </row>
    <row r="11861" spans="3:3">
      <c r="C11861" s="33"/>
    </row>
    <row r="11862" spans="3:3">
      <c r="C11862" s="33"/>
    </row>
    <row r="11863" spans="3:3">
      <c r="C11863" s="33"/>
    </row>
    <row r="11864" spans="3:3">
      <c r="C11864" s="33"/>
    </row>
    <row r="11865" spans="3:3">
      <c r="C11865" s="33"/>
    </row>
    <row r="11866" spans="3:3">
      <c r="C11866" s="33"/>
    </row>
    <row r="11867" spans="3:3">
      <c r="C11867" s="33"/>
    </row>
    <row r="11868" spans="3:3">
      <c r="C11868" s="33"/>
    </row>
    <row r="11869" spans="3:3">
      <c r="C11869" s="33"/>
    </row>
    <row r="11870" spans="3:3">
      <c r="C11870" s="33"/>
    </row>
    <row r="11871" spans="3:3">
      <c r="C11871" s="33"/>
    </row>
    <row r="11872" spans="3:3">
      <c r="C11872" s="33"/>
    </row>
    <row r="11873" spans="3:3">
      <c r="C11873" s="33"/>
    </row>
    <row r="11874" spans="3:3">
      <c r="C11874" s="33"/>
    </row>
    <row r="11875" spans="3:3">
      <c r="C11875" s="33"/>
    </row>
    <row r="11876" spans="3:3">
      <c r="C11876" s="33"/>
    </row>
    <row r="11877" spans="3:3">
      <c r="C11877" s="33"/>
    </row>
    <row r="11878" spans="3:3">
      <c r="C11878" s="33"/>
    </row>
    <row r="11879" spans="3:3">
      <c r="C11879" s="33"/>
    </row>
    <row r="11880" spans="3:3">
      <c r="C11880" s="33"/>
    </row>
    <row r="11881" spans="3:3">
      <c r="C11881" s="33"/>
    </row>
    <row r="11882" spans="3:3">
      <c r="C11882" s="33"/>
    </row>
    <row r="11883" spans="3:3">
      <c r="C11883" s="33"/>
    </row>
    <row r="11884" spans="3:3">
      <c r="C11884" s="33"/>
    </row>
    <row r="11885" spans="3:3">
      <c r="C11885" s="33"/>
    </row>
    <row r="11886" spans="3:3">
      <c r="C11886" s="33"/>
    </row>
    <row r="11887" spans="3:3">
      <c r="C11887" s="33"/>
    </row>
    <row r="11888" spans="3:3">
      <c r="C11888" s="33"/>
    </row>
    <row r="11889" spans="3:3">
      <c r="C11889" s="33"/>
    </row>
    <row r="11890" spans="3:3">
      <c r="C11890" s="33"/>
    </row>
    <row r="11891" spans="3:3">
      <c r="C11891" s="33"/>
    </row>
    <row r="11892" spans="3:3">
      <c r="C11892" s="33"/>
    </row>
    <row r="11893" spans="3:3">
      <c r="C11893" s="33"/>
    </row>
    <row r="11894" spans="3:3">
      <c r="C11894" s="33"/>
    </row>
    <row r="11895" spans="3:3">
      <c r="C11895" s="33"/>
    </row>
    <row r="11896" spans="3:3">
      <c r="C11896" s="33"/>
    </row>
    <row r="11897" spans="3:3">
      <c r="C11897" s="33"/>
    </row>
    <row r="11898" spans="3:3">
      <c r="C11898" s="33"/>
    </row>
    <row r="11899" spans="3:3">
      <c r="C11899" s="33"/>
    </row>
    <row r="11900" spans="3:3">
      <c r="C11900" s="33"/>
    </row>
    <row r="11901" spans="3:3">
      <c r="C11901" s="33"/>
    </row>
    <row r="11902" spans="3:3">
      <c r="C11902" s="33"/>
    </row>
    <row r="11903" spans="3:3">
      <c r="C11903" s="33"/>
    </row>
    <row r="11904" spans="3:3">
      <c r="C11904" s="33"/>
    </row>
    <row r="11905" spans="3:3">
      <c r="C11905" s="33"/>
    </row>
    <row r="11906" spans="3:3">
      <c r="C11906" s="33"/>
    </row>
    <row r="11907" spans="3:3">
      <c r="C11907" s="33"/>
    </row>
    <row r="11908" spans="3:3">
      <c r="C11908" s="33"/>
    </row>
    <row r="11909" spans="3:3">
      <c r="C11909" s="33"/>
    </row>
    <row r="11910" spans="3:3">
      <c r="C11910" s="33"/>
    </row>
    <row r="11911" spans="3:3">
      <c r="C11911" s="33"/>
    </row>
    <row r="11912" spans="3:3">
      <c r="C11912" s="33"/>
    </row>
    <row r="11913" spans="3:3">
      <c r="C11913" s="33"/>
    </row>
    <row r="11914" spans="3:3">
      <c r="C11914" s="33"/>
    </row>
    <row r="11915" spans="3:3">
      <c r="C11915" s="33"/>
    </row>
    <row r="11916" spans="3:3">
      <c r="C11916" s="33"/>
    </row>
    <row r="11917" spans="3:3">
      <c r="C11917" s="33"/>
    </row>
    <row r="11918" spans="3:3">
      <c r="C11918" s="33"/>
    </row>
    <row r="11919" spans="3:3">
      <c r="C11919" s="33"/>
    </row>
    <row r="11920" spans="3:3">
      <c r="C11920" s="33"/>
    </row>
    <row r="11921" spans="3:3">
      <c r="C11921" s="33"/>
    </row>
    <row r="11922" spans="3:3">
      <c r="C11922" s="33"/>
    </row>
    <row r="11923" spans="3:3">
      <c r="C11923" s="33"/>
    </row>
    <row r="11924" spans="3:3">
      <c r="C11924" s="33"/>
    </row>
    <row r="11925" spans="3:3">
      <c r="C11925" s="33"/>
    </row>
    <row r="11926" spans="3:3">
      <c r="C11926" s="33"/>
    </row>
    <row r="11927" spans="3:3">
      <c r="C11927" s="33"/>
    </row>
    <row r="11928" spans="3:3">
      <c r="C11928" s="33"/>
    </row>
    <row r="11929" spans="3:3">
      <c r="C11929" s="33"/>
    </row>
    <row r="11930" spans="3:3">
      <c r="C11930" s="33"/>
    </row>
    <row r="11931" spans="3:3">
      <c r="C11931" s="33"/>
    </row>
    <row r="11932" spans="3:3">
      <c r="C11932" s="33"/>
    </row>
    <row r="11933" spans="3:3">
      <c r="C11933" s="33"/>
    </row>
    <row r="11934" spans="3:3">
      <c r="C11934" s="33"/>
    </row>
    <row r="11935" spans="3:3">
      <c r="C11935" s="33"/>
    </row>
    <row r="11936" spans="3:3">
      <c r="C11936" s="33"/>
    </row>
    <row r="11937" spans="3:3">
      <c r="C11937" s="33"/>
    </row>
    <row r="11938" spans="3:3">
      <c r="C11938" s="33"/>
    </row>
    <row r="11939" spans="3:3">
      <c r="C11939" s="33"/>
    </row>
    <row r="11940" spans="3:3">
      <c r="C11940" s="33"/>
    </row>
    <row r="11941" spans="3:3">
      <c r="C11941" s="33"/>
    </row>
    <row r="11942" spans="3:3">
      <c r="C11942" s="33"/>
    </row>
    <row r="11943" spans="3:3">
      <c r="C11943" s="33"/>
    </row>
    <row r="11944" spans="3:3">
      <c r="C11944" s="33"/>
    </row>
    <row r="11945" spans="3:3">
      <c r="C11945" s="33"/>
    </row>
    <row r="11946" spans="3:3">
      <c r="C11946" s="33"/>
    </row>
    <row r="11947" spans="3:3">
      <c r="C11947" s="33"/>
    </row>
    <row r="11948" spans="3:3">
      <c r="C11948" s="33"/>
    </row>
    <row r="11949" spans="3:3">
      <c r="C11949" s="33"/>
    </row>
    <row r="11950" spans="3:3">
      <c r="C11950" s="33"/>
    </row>
    <row r="11951" spans="3:3">
      <c r="C11951" s="33"/>
    </row>
    <row r="11952" spans="3:3">
      <c r="C11952" s="33"/>
    </row>
    <row r="11953" spans="3:3">
      <c r="C11953" s="33"/>
    </row>
    <row r="11954" spans="3:3">
      <c r="C11954" s="33"/>
    </row>
    <row r="11955" spans="3:3">
      <c r="C11955" s="33"/>
    </row>
    <row r="11956" spans="3:3">
      <c r="C11956" s="33"/>
    </row>
    <row r="11957" spans="3:3">
      <c r="C11957" s="33"/>
    </row>
    <row r="11958" spans="3:3">
      <c r="C11958" s="33"/>
    </row>
    <row r="11959" spans="3:3">
      <c r="C11959" s="33"/>
    </row>
    <row r="11960" spans="3:3">
      <c r="C11960" s="33"/>
    </row>
    <row r="11961" spans="3:3">
      <c r="C11961" s="33"/>
    </row>
    <row r="11962" spans="3:3">
      <c r="C11962" s="33"/>
    </row>
    <row r="11963" spans="3:3">
      <c r="C11963" s="33"/>
    </row>
    <row r="11964" spans="3:3">
      <c r="C11964" s="33"/>
    </row>
    <row r="11965" spans="3:3">
      <c r="C11965" s="33"/>
    </row>
    <row r="11966" spans="3:3">
      <c r="C11966" s="33"/>
    </row>
    <row r="11967" spans="3:3">
      <c r="C11967" s="33"/>
    </row>
    <row r="11968" spans="3:3">
      <c r="C11968" s="33"/>
    </row>
    <row r="11969" spans="3:3">
      <c r="C11969" s="33"/>
    </row>
    <row r="11970" spans="3:3">
      <c r="C11970" s="33"/>
    </row>
    <row r="11971" spans="3:3">
      <c r="C11971" s="33"/>
    </row>
    <row r="11972" spans="3:3">
      <c r="C11972" s="33"/>
    </row>
    <row r="11973" spans="3:3">
      <c r="C11973" s="33"/>
    </row>
    <row r="11974" spans="3:3">
      <c r="C11974" s="33"/>
    </row>
    <row r="11975" spans="3:3">
      <c r="C11975" s="33"/>
    </row>
    <row r="11976" spans="3:3">
      <c r="C11976" s="33"/>
    </row>
    <row r="11977" spans="3:3">
      <c r="C11977" s="33"/>
    </row>
    <row r="11978" spans="3:3">
      <c r="C11978" s="33"/>
    </row>
    <row r="11979" spans="3:3">
      <c r="C11979" s="33"/>
    </row>
    <row r="11980" spans="3:3">
      <c r="C11980" s="33"/>
    </row>
    <row r="11981" spans="3:3">
      <c r="C11981" s="33"/>
    </row>
    <row r="11982" spans="3:3">
      <c r="C11982" s="33"/>
    </row>
    <row r="11983" spans="3:3">
      <c r="C11983" s="33"/>
    </row>
    <row r="11984" spans="3:3">
      <c r="C11984" s="33"/>
    </row>
    <row r="11985" spans="3:3">
      <c r="C11985" s="33"/>
    </row>
    <row r="11986" spans="3:3">
      <c r="C11986" s="33"/>
    </row>
    <row r="11987" spans="3:3">
      <c r="C11987" s="33"/>
    </row>
    <row r="11988" spans="3:3">
      <c r="C11988" s="33"/>
    </row>
    <row r="11989" spans="3:3">
      <c r="C11989" s="33"/>
    </row>
    <row r="11990" spans="3:3">
      <c r="C11990" s="33"/>
    </row>
    <row r="11991" spans="3:3">
      <c r="C11991" s="33"/>
    </row>
    <row r="11992" spans="3:3">
      <c r="C11992" s="33"/>
    </row>
    <row r="11993" spans="3:3">
      <c r="C11993" s="33"/>
    </row>
    <row r="11994" spans="3:3">
      <c r="C11994" s="33"/>
    </row>
    <row r="11995" spans="3:3">
      <c r="C11995" s="33"/>
    </row>
    <row r="11996" spans="3:3">
      <c r="C11996" s="33"/>
    </row>
    <row r="11997" spans="3:3">
      <c r="C11997" s="33"/>
    </row>
    <row r="11998" spans="3:3">
      <c r="C11998" s="33"/>
    </row>
    <row r="11999" spans="3:3">
      <c r="C11999" s="33"/>
    </row>
    <row r="12000" spans="3:3">
      <c r="C12000" s="33"/>
    </row>
    <row r="12001" spans="3:3">
      <c r="C12001" s="33"/>
    </row>
    <row r="12002" spans="3:3">
      <c r="C12002" s="33"/>
    </row>
    <row r="12003" spans="3:3">
      <c r="C12003" s="33"/>
    </row>
    <row r="12004" spans="3:3">
      <c r="C12004" s="33"/>
    </row>
    <row r="12005" spans="3:3">
      <c r="C12005" s="33"/>
    </row>
    <row r="12006" spans="3:3">
      <c r="C12006" s="33"/>
    </row>
    <row r="12007" spans="3:3">
      <c r="C12007" s="33"/>
    </row>
    <row r="12008" spans="3:3">
      <c r="C12008" s="33"/>
    </row>
    <row r="12009" spans="3:3">
      <c r="C12009" s="33"/>
    </row>
    <row r="12010" spans="3:3">
      <c r="C12010" s="33"/>
    </row>
    <row r="12011" spans="3:3">
      <c r="C12011" s="33"/>
    </row>
    <row r="12012" spans="3:3">
      <c r="C12012" s="33"/>
    </row>
    <row r="12013" spans="3:3">
      <c r="C12013" s="33"/>
    </row>
    <row r="12014" spans="3:3">
      <c r="C12014" s="33"/>
    </row>
    <row r="12015" spans="3:3">
      <c r="C12015" s="33"/>
    </row>
    <row r="12016" spans="3:3">
      <c r="C12016" s="33"/>
    </row>
    <row r="12017" spans="3:3">
      <c r="C12017" s="33"/>
    </row>
    <row r="12018" spans="3:3">
      <c r="C12018" s="33"/>
    </row>
    <row r="12019" spans="3:3">
      <c r="C12019" s="33"/>
    </row>
    <row r="12020" spans="3:3">
      <c r="C12020" s="33"/>
    </row>
    <row r="12021" spans="3:3">
      <c r="C12021" s="33"/>
    </row>
    <row r="12022" spans="3:3">
      <c r="C12022" s="33"/>
    </row>
    <row r="12023" spans="3:3">
      <c r="C12023" s="33"/>
    </row>
    <row r="12024" spans="3:3">
      <c r="C12024" s="33"/>
    </row>
    <row r="12025" spans="3:3">
      <c r="C12025" s="33"/>
    </row>
    <row r="12026" spans="3:3">
      <c r="C12026" s="33"/>
    </row>
    <row r="12027" spans="3:3">
      <c r="C12027" s="33"/>
    </row>
    <row r="12028" spans="3:3">
      <c r="C12028" s="33"/>
    </row>
    <row r="12029" spans="3:3">
      <c r="C12029" s="33"/>
    </row>
    <row r="12030" spans="3:3">
      <c r="C12030" s="33"/>
    </row>
    <row r="12031" spans="3:3">
      <c r="C12031" s="33"/>
    </row>
    <row r="12032" spans="3:3">
      <c r="C12032" s="33"/>
    </row>
    <row r="12033" spans="3:3">
      <c r="C12033" s="33"/>
    </row>
    <row r="12034" spans="3:3">
      <c r="C12034" s="33"/>
    </row>
    <row r="12035" spans="3:3">
      <c r="C12035" s="33"/>
    </row>
    <row r="12036" spans="3:3">
      <c r="C12036" s="33"/>
    </row>
    <row r="12037" spans="3:3">
      <c r="C12037" s="33"/>
    </row>
    <row r="12038" spans="3:3">
      <c r="C12038" s="33"/>
    </row>
    <row r="12039" spans="3:3">
      <c r="C12039" s="33"/>
    </row>
    <row r="12040" spans="3:3">
      <c r="C12040" s="33"/>
    </row>
    <row r="12041" spans="3:3">
      <c r="C12041" s="33"/>
    </row>
    <row r="12042" spans="3:3">
      <c r="C12042" s="33"/>
    </row>
    <row r="12043" spans="3:3">
      <c r="C12043" s="33"/>
    </row>
    <row r="12044" spans="3:3">
      <c r="C12044" s="33"/>
    </row>
    <row r="12045" spans="3:3">
      <c r="C12045" s="33"/>
    </row>
    <row r="12046" spans="3:3">
      <c r="C12046" s="33"/>
    </row>
    <row r="12047" spans="3:3">
      <c r="C12047" s="33"/>
    </row>
    <row r="12048" spans="3:3">
      <c r="C12048" s="33"/>
    </row>
    <row r="12049" spans="3:3">
      <c r="C12049" s="33"/>
    </row>
    <row r="12050" spans="3:3">
      <c r="C12050" s="33"/>
    </row>
    <row r="12051" spans="3:3">
      <c r="C12051" s="33"/>
    </row>
    <row r="12052" spans="3:3">
      <c r="C12052" s="33"/>
    </row>
    <row r="12053" spans="3:3">
      <c r="C12053" s="33"/>
    </row>
    <row r="12054" spans="3:3">
      <c r="C12054" s="33"/>
    </row>
    <row r="12055" spans="3:3">
      <c r="C12055" s="33"/>
    </row>
    <row r="12056" spans="3:3">
      <c r="C12056" s="33"/>
    </row>
    <row r="12057" spans="3:3">
      <c r="C12057" s="33"/>
    </row>
    <row r="12058" spans="3:3">
      <c r="C12058" s="33"/>
    </row>
    <row r="12059" spans="3:3">
      <c r="C12059" s="33"/>
    </row>
    <row r="12060" spans="3:3">
      <c r="C12060" s="33"/>
    </row>
    <row r="12061" spans="3:3">
      <c r="C12061" s="33"/>
    </row>
    <row r="12062" spans="3:3">
      <c r="C12062" s="33"/>
    </row>
    <row r="12063" spans="3:3">
      <c r="C12063" s="33"/>
    </row>
    <row r="12064" spans="3:3">
      <c r="C12064" s="33"/>
    </row>
    <row r="12065" spans="3:3">
      <c r="C12065" s="33"/>
    </row>
    <row r="12066" spans="3:3">
      <c r="C12066" s="33"/>
    </row>
    <row r="12067" spans="3:3">
      <c r="C12067" s="33"/>
    </row>
    <row r="12068" spans="3:3">
      <c r="C12068" s="33"/>
    </row>
    <row r="12069" spans="3:3">
      <c r="C12069" s="33"/>
    </row>
    <row r="12070" spans="3:3">
      <c r="C12070" s="33"/>
    </row>
    <row r="12071" spans="3:3">
      <c r="C12071" s="33"/>
    </row>
    <row r="12072" spans="3:3">
      <c r="C12072" s="33"/>
    </row>
    <row r="12073" spans="3:3">
      <c r="C12073" s="33"/>
    </row>
    <row r="12074" spans="3:3">
      <c r="C12074" s="33"/>
    </row>
    <row r="12075" spans="3:3">
      <c r="C12075" s="33"/>
    </row>
    <row r="12076" spans="3:3">
      <c r="C12076" s="33"/>
    </row>
    <row r="12077" spans="3:3">
      <c r="C12077" s="33"/>
    </row>
    <row r="12078" spans="3:3">
      <c r="C12078" s="33"/>
    </row>
    <row r="12079" spans="3:3">
      <c r="C12079" s="33"/>
    </row>
    <row r="12080" spans="3:3">
      <c r="C12080" s="33"/>
    </row>
    <row r="12081" spans="3:3">
      <c r="C12081" s="33"/>
    </row>
    <row r="12082" spans="3:3">
      <c r="C12082" s="33"/>
    </row>
    <row r="12083" spans="3:3">
      <c r="C12083" s="33"/>
    </row>
    <row r="12084" spans="3:3">
      <c r="C12084" s="33"/>
    </row>
    <row r="12085" spans="3:3">
      <c r="C12085" s="33"/>
    </row>
    <row r="12086" spans="3:3">
      <c r="C12086" s="33"/>
    </row>
    <row r="12087" spans="3:3">
      <c r="C12087" s="33"/>
    </row>
    <row r="12088" spans="3:3">
      <c r="C12088" s="33"/>
    </row>
    <row r="12089" spans="3:3">
      <c r="C12089" s="33"/>
    </row>
    <row r="12090" spans="3:3">
      <c r="C12090" s="33"/>
    </row>
    <row r="12091" spans="3:3">
      <c r="C12091" s="33"/>
    </row>
    <row r="12092" spans="3:3">
      <c r="C12092" s="33"/>
    </row>
    <row r="12093" spans="3:3">
      <c r="C12093" s="33"/>
    </row>
    <row r="12094" spans="3:3">
      <c r="C12094" s="33"/>
    </row>
    <row r="12095" spans="3:3">
      <c r="C12095" s="33"/>
    </row>
    <row r="12096" spans="3:3">
      <c r="C12096" s="33"/>
    </row>
    <row r="12097" spans="3:3">
      <c r="C12097" s="33"/>
    </row>
    <row r="12098" spans="3:3">
      <c r="C12098" s="33"/>
    </row>
    <row r="12099" spans="3:3">
      <c r="C12099" s="33"/>
    </row>
    <row r="12100" spans="3:3">
      <c r="C12100" s="33"/>
    </row>
    <row r="12101" spans="3:3">
      <c r="C12101" s="33"/>
    </row>
    <row r="12102" spans="3:3">
      <c r="C12102" s="33"/>
    </row>
    <row r="12103" spans="3:3">
      <c r="C12103" s="33"/>
    </row>
    <row r="12104" spans="3:3">
      <c r="C12104" s="33"/>
    </row>
    <row r="12105" spans="3:3">
      <c r="C12105" s="33"/>
    </row>
    <row r="12106" spans="3:3">
      <c r="C12106" s="33"/>
    </row>
    <row r="12107" spans="3:3">
      <c r="C12107" s="33"/>
    </row>
    <row r="12108" spans="3:3">
      <c r="C12108" s="33"/>
    </row>
    <row r="12109" spans="3:3">
      <c r="C12109" s="33"/>
    </row>
    <row r="12110" spans="3:3">
      <c r="C12110" s="33"/>
    </row>
    <row r="12111" spans="3:3">
      <c r="C12111" s="33"/>
    </row>
    <row r="12112" spans="3:3">
      <c r="C12112" s="33"/>
    </row>
    <row r="12113" spans="3:3">
      <c r="C12113" s="33"/>
    </row>
    <row r="12114" spans="3:3">
      <c r="C12114" s="33"/>
    </row>
    <row r="12115" spans="3:3">
      <c r="C12115" s="33"/>
    </row>
    <row r="12116" spans="3:3">
      <c r="C12116" s="33"/>
    </row>
    <row r="12117" spans="3:3">
      <c r="C12117" s="33"/>
    </row>
    <row r="12118" spans="3:3">
      <c r="C12118" s="33"/>
    </row>
    <row r="12119" spans="3:3">
      <c r="C12119" s="33"/>
    </row>
    <row r="12120" spans="3:3">
      <c r="C12120" s="33"/>
    </row>
    <row r="12121" spans="3:3">
      <c r="C12121" s="33"/>
    </row>
    <row r="12122" spans="3:3">
      <c r="C12122" s="33"/>
    </row>
    <row r="12123" spans="3:3">
      <c r="C12123" s="33"/>
    </row>
    <row r="12124" spans="3:3">
      <c r="C12124" s="33"/>
    </row>
    <row r="12125" spans="3:3">
      <c r="C12125" s="33"/>
    </row>
    <row r="12126" spans="3:3">
      <c r="C12126" s="33"/>
    </row>
    <row r="12127" spans="3:3">
      <c r="C12127" s="33"/>
    </row>
    <row r="12128" spans="3:3">
      <c r="C12128" s="33"/>
    </row>
    <row r="12129" spans="3:3">
      <c r="C12129" s="33"/>
    </row>
    <row r="12130" spans="3:3">
      <c r="C12130" s="33"/>
    </row>
    <row r="12131" spans="3:3">
      <c r="C12131" s="33"/>
    </row>
    <row r="12132" spans="3:3">
      <c r="C12132" s="33"/>
    </row>
    <row r="12133" spans="3:3">
      <c r="C12133" s="33"/>
    </row>
    <row r="12134" spans="3:3">
      <c r="C12134" s="33"/>
    </row>
    <row r="12135" spans="3:3">
      <c r="C12135" s="33"/>
    </row>
    <row r="12136" spans="3:3">
      <c r="C12136" s="33"/>
    </row>
    <row r="12137" spans="3:3">
      <c r="C12137" s="33"/>
    </row>
    <row r="12138" spans="3:3">
      <c r="C12138" s="33"/>
    </row>
    <row r="12139" spans="3:3">
      <c r="C12139" s="33"/>
    </row>
    <row r="12140" spans="3:3">
      <c r="C12140" s="33"/>
    </row>
    <row r="12141" spans="3:3">
      <c r="C12141" s="33"/>
    </row>
    <row r="12142" spans="3:3">
      <c r="C12142" s="33"/>
    </row>
    <row r="12143" spans="3:3">
      <c r="C12143" s="33"/>
    </row>
    <row r="12144" spans="3:3">
      <c r="C12144" s="33"/>
    </row>
    <row r="12145" spans="3:3">
      <c r="C12145" s="33"/>
    </row>
    <row r="12146" spans="3:3">
      <c r="C12146" s="33"/>
    </row>
    <row r="12147" spans="3:3">
      <c r="C12147" s="33"/>
    </row>
    <row r="12148" spans="3:3">
      <c r="C12148" s="33"/>
    </row>
    <row r="12149" spans="3:3">
      <c r="C12149" s="33"/>
    </row>
    <row r="12150" spans="3:3">
      <c r="C12150" s="33"/>
    </row>
    <row r="12151" spans="3:3">
      <c r="C12151" s="33"/>
    </row>
    <row r="12152" spans="3:3">
      <c r="C12152" s="33"/>
    </row>
    <row r="12153" spans="3:3">
      <c r="C12153" s="33"/>
    </row>
    <row r="12154" spans="3:3">
      <c r="C12154" s="33"/>
    </row>
    <row r="12155" spans="3:3">
      <c r="C12155" s="33"/>
    </row>
    <row r="12156" spans="3:3">
      <c r="C12156" s="33"/>
    </row>
    <row r="12157" spans="3:3">
      <c r="C12157" s="33"/>
    </row>
    <row r="12158" spans="3:3">
      <c r="C12158" s="33"/>
    </row>
    <row r="12159" spans="3:3">
      <c r="C12159" s="33"/>
    </row>
    <row r="12160" spans="3:3">
      <c r="C12160" s="33"/>
    </row>
    <row r="12161" spans="3:3">
      <c r="C12161" s="33"/>
    </row>
    <row r="12162" spans="3:3">
      <c r="C12162" s="33"/>
    </row>
    <row r="12163" spans="3:3">
      <c r="C12163" s="33"/>
    </row>
    <row r="12164" spans="3:3">
      <c r="C12164" s="33"/>
    </row>
    <row r="12165" spans="3:3">
      <c r="C12165" s="33"/>
    </row>
    <row r="12166" spans="3:3">
      <c r="C12166" s="33"/>
    </row>
    <row r="12167" spans="3:3">
      <c r="C12167" s="33"/>
    </row>
    <row r="12168" spans="3:3">
      <c r="C12168" s="33"/>
    </row>
    <row r="12169" spans="3:3">
      <c r="C12169" s="33"/>
    </row>
    <row r="12170" spans="3:3">
      <c r="C12170" s="33"/>
    </row>
    <row r="12171" spans="3:3">
      <c r="C12171" s="33"/>
    </row>
    <row r="12172" spans="3:3">
      <c r="C12172" s="33"/>
    </row>
    <row r="12173" spans="3:3">
      <c r="C12173" s="33"/>
    </row>
    <row r="12174" spans="3:3">
      <c r="C12174" s="33"/>
    </row>
    <row r="12175" spans="3:3">
      <c r="C12175" s="33"/>
    </row>
    <row r="12176" spans="3:3">
      <c r="C12176" s="33"/>
    </row>
    <row r="12177" spans="3:3">
      <c r="C12177" s="33"/>
    </row>
    <row r="12178" spans="3:3">
      <c r="C12178" s="33"/>
    </row>
    <row r="12179" spans="3:3">
      <c r="C12179" s="33"/>
    </row>
    <row r="12180" spans="3:3">
      <c r="C12180" s="33"/>
    </row>
    <row r="12181" spans="3:3">
      <c r="C12181" s="33"/>
    </row>
    <row r="12182" spans="3:3">
      <c r="C12182" s="33"/>
    </row>
    <row r="12183" spans="3:3">
      <c r="C12183" s="33"/>
    </row>
    <row r="12184" spans="3:3">
      <c r="C12184" s="33"/>
    </row>
    <row r="12185" spans="3:3">
      <c r="C12185" s="33"/>
    </row>
    <row r="12186" spans="3:3">
      <c r="C12186" s="33"/>
    </row>
    <row r="12187" spans="3:3">
      <c r="C12187" s="33"/>
    </row>
    <row r="12188" spans="3:3">
      <c r="C12188" s="33"/>
    </row>
    <row r="12189" spans="3:3">
      <c r="C12189" s="33"/>
    </row>
    <row r="12190" spans="3:3">
      <c r="C12190" s="33"/>
    </row>
    <row r="12191" spans="3:3">
      <c r="C12191" s="33"/>
    </row>
    <row r="12192" spans="3:3">
      <c r="C12192" s="33"/>
    </row>
    <row r="12193" spans="3:3">
      <c r="C12193" s="33"/>
    </row>
    <row r="12194" spans="3:3">
      <c r="C12194" s="33"/>
    </row>
    <row r="12195" spans="3:3">
      <c r="C12195" s="33"/>
    </row>
    <row r="12196" spans="3:3">
      <c r="C12196" s="33"/>
    </row>
    <row r="12197" spans="3:3">
      <c r="C12197" s="33"/>
    </row>
    <row r="12198" spans="3:3">
      <c r="C12198" s="33"/>
    </row>
    <row r="12199" spans="3:3">
      <c r="C12199" s="33"/>
    </row>
    <row r="12200" spans="3:3">
      <c r="C12200" s="33"/>
    </row>
    <row r="12201" spans="3:3">
      <c r="C12201" s="33"/>
    </row>
    <row r="12202" spans="3:3">
      <c r="C12202" s="33"/>
    </row>
    <row r="12203" spans="3:3">
      <c r="C12203" s="33"/>
    </row>
    <row r="12204" spans="3:3">
      <c r="C12204" s="33"/>
    </row>
    <row r="12205" spans="3:3">
      <c r="C12205" s="33"/>
    </row>
    <row r="12206" spans="3:3">
      <c r="C12206" s="33"/>
    </row>
    <row r="12207" spans="3:3">
      <c r="C12207" s="33"/>
    </row>
    <row r="12208" spans="3:3">
      <c r="C12208" s="33"/>
    </row>
    <row r="12209" spans="3:3">
      <c r="C12209" s="33"/>
    </row>
    <row r="12210" spans="3:3">
      <c r="C12210" s="33"/>
    </row>
    <row r="12211" spans="3:3">
      <c r="C12211" s="33"/>
    </row>
    <row r="12212" spans="3:3">
      <c r="C12212" s="33"/>
    </row>
    <row r="12213" spans="3:3">
      <c r="C12213" s="33"/>
    </row>
    <row r="12214" spans="3:3">
      <c r="C12214" s="33"/>
    </row>
    <row r="12215" spans="3:3">
      <c r="C12215" s="33"/>
    </row>
    <row r="12216" spans="3:3">
      <c r="C12216" s="33"/>
    </row>
    <row r="12217" spans="3:3">
      <c r="C12217" s="33"/>
    </row>
    <row r="12218" spans="3:3">
      <c r="C12218" s="33"/>
    </row>
    <row r="12219" spans="3:3">
      <c r="C12219" s="33"/>
    </row>
    <row r="12220" spans="3:3">
      <c r="C12220" s="33"/>
    </row>
    <row r="12221" spans="3:3">
      <c r="C12221" s="33"/>
    </row>
    <row r="12222" spans="3:3">
      <c r="C12222" s="33"/>
    </row>
    <row r="12223" spans="3:3">
      <c r="C12223" s="33"/>
    </row>
    <row r="12224" spans="3:3">
      <c r="C12224" s="33"/>
    </row>
    <row r="12225" spans="3:3">
      <c r="C12225" s="33"/>
    </row>
    <row r="12226" spans="3:3">
      <c r="C12226" s="33"/>
    </row>
    <row r="12227" spans="3:3">
      <c r="C12227" s="33"/>
    </row>
    <row r="12228" spans="3:3">
      <c r="C12228" s="33"/>
    </row>
    <row r="12229" spans="3:3">
      <c r="C12229" s="33"/>
    </row>
    <row r="12230" spans="3:3">
      <c r="C12230" s="33"/>
    </row>
    <row r="12231" spans="3:3">
      <c r="C12231" s="33"/>
    </row>
    <row r="12232" spans="3:3">
      <c r="C12232" s="33"/>
    </row>
    <row r="12233" spans="3:3">
      <c r="C12233" s="33"/>
    </row>
    <row r="12234" spans="3:3">
      <c r="C12234" s="33"/>
    </row>
    <row r="12235" spans="3:3">
      <c r="C12235" s="33"/>
    </row>
    <row r="12236" spans="3:3">
      <c r="C12236" s="33"/>
    </row>
    <row r="12237" spans="3:3">
      <c r="C12237" s="33"/>
    </row>
    <row r="12238" spans="3:3">
      <c r="C12238" s="33"/>
    </row>
    <row r="12239" spans="3:3">
      <c r="C12239" s="33"/>
    </row>
    <row r="12240" spans="3:3">
      <c r="C12240" s="33"/>
    </row>
    <row r="12241" spans="3:3">
      <c r="C12241" s="33"/>
    </row>
    <row r="12242" spans="3:3">
      <c r="C12242" s="33"/>
    </row>
    <row r="12243" spans="3:3">
      <c r="C12243" s="33"/>
    </row>
    <row r="12244" spans="3:3">
      <c r="C12244" s="33"/>
    </row>
    <row r="12245" spans="3:3">
      <c r="C12245" s="33"/>
    </row>
    <row r="12246" spans="3:3">
      <c r="C12246" s="33"/>
    </row>
    <row r="12247" spans="3:3">
      <c r="C12247" s="33"/>
    </row>
    <row r="12248" spans="3:3">
      <c r="C12248" s="33"/>
    </row>
    <row r="12249" spans="3:3">
      <c r="C12249" s="33"/>
    </row>
    <row r="12250" spans="3:3">
      <c r="C12250" s="33"/>
    </row>
    <row r="12251" spans="3:3">
      <c r="C12251" s="33"/>
    </row>
    <row r="12252" spans="3:3">
      <c r="C12252" s="33"/>
    </row>
    <row r="12253" spans="3:3">
      <c r="C12253" s="33"/>
    </row>
    <row r="12254" spans="3:3">
      <c r="C12254" s="33"/>
    </row>
    <row r="12255" spans="3:3">
      <c r="C12255" s="33"/>
    </row>
    <row r="12256" spans="3:3">
      <c r="C12256" s="33"/>
    </row>
    <row r="12257" spans="3:3">
      <c r="C12257" s="33"/>
    </row>
    <row r="12258" spans="3:3">
      <c r="C12258" s="33"/>
    </row>
    <row r="12259" spans="3:3">
      <c r="C12259" s="33"/>
    </row>
    <row r="12260" spans="3:3">
      <c r="C12260" s="33"/>
    </row>
    <row r="12261" spans="3:3">
      <c r="C12261" s="33"/>
    </row>
    <row r="12262" spans="3:3">
      <c r="C12262" s="33"/>
    </row>
    <row r="12263" spans="3:3">
      <c r="C12263" s="33"/>
    </row>
    <row r="12264" spans="3:3">
      <c r="C12264" s="33"/>
    </row>
    <row r="12265" spans="3:3">
      <c r="C12265" s="33"/>
    </row>
    <row r="12266" spans="3:3">
      <c r="C12266" s="33"/>
    </row>
    <row r="12267" spans="3:3">
      <c r="C12267" s="33"/>
    </row>
    <row r="12268" spans="3:3">
      <c r="C12268" s="33"/>
    </row>
    <row r="12269" spans="3:3">
      <c r="C12269" s="33"/>
    </row>
    <row r="12270" spans="3:3">
      <c r="C12270" s="33"/>
    </row>
    <row r="12271" spans="3:3">
      <c r="C12271" s="33"/>
    </row>
    <row r="12272" spans="3:3">
      <c r="C12272" s="33"/>
    </row>
    <row r="12273" spans="3:3">
      <c r="C12273" s="33"/>
    </row>
    <row r="12274" spans="3:3">
      <c r="C12274" s="33"/>
    </row>
    <row r="12275" spans="3:3">
      <c r="C12275" s="33"/>
    </row>
    <row r="12276" spans="3:3">
      <c r="C12276" s="33"/>
    </row>
    <row r="12277" spans="3:3">
      <c r="C12277" s="33"/>
    </row>
    <row r="12278" spans="3:3">
      <c r="C12278" s="33"/>
    </row>
    <row r="12279" spans="3:3">
      <c r="C12279" s="33"/>
    </row>
    <row r="12280" spans="3:3">
      <c r="C12280" s="33"/>
    </row>
    <row r="12281" spans="3:3">
      <c r="C12281" s="33"/>
    </row>
    <row r="12282" spans="3:3">
      <c r="C12282" s="33"/>
    </row>
    <row r="12283" spans="3:3">
      <c r="C12283" s="33"/>
    </row>
    <row r="12284" spans="3:3">
      <c r="C12284" s="33"/>
    </row>
    <row r="12285" spans="3:3">
      <c r="C12285" s="33"/>
    </row>
    <row r="12286" spans="3:3">
      <c r="C12286" s="33"/>
    </row>
    <row r="12287" spans="3:3">
      <c r="C12287" s="33"/>
    </row>
    <row r="12288" spans="3:3">
      <c r="C12288" s="33"/>
    </row>
    <row r="12289" spans="3:3">
      <c r="C12289" s="33"/>
    </row>
    <row r="12290" spans="3:3">
      <c r="C12290" s="33"/>
    </row>
    <row r="12291" spans="3:3">
      <c r="C12291" s="33"/>
    </row>
    <row r="12292" spans="3:3">
      <c r="C12292" s="33"/>
    </row>
    <row r="12293" spans="3:3">
      <c r="C12293" s="33"/>
    </row>
    <row r="12294" spans="3:3">
      <c r="C12294" s="33"/>
    </row>
    <row r="12295" spans="3:3">
      <c r="C12295" s="33"/>
    </row>
    <row r="12296" spans="3:3">
      <c r="C12296" s="33"/>
    </row>
    <row r="12297" spans="3:3">
      <c r="C12297" s="33"/>
    </row>
    <row r="12298" spans="3:3">
      <c r="C12298" s="33"/>
    </row>
    <row r="12299" spans="3:3">
      <c r="C12299" s="33"/>
    </row>
    <row r="12300" spans="3:3">
      <c r="C12300" s="33"/>
    </row>
    <row r="12301" spans="3:3">
      <c r="C12301" s="33"/>
    </row>
    <row r="12302" spans="3:3">
      <c r="C12302" s="33"/>
    </row>
    <row r="12303" spans="3:3">
      <c r="C12303" s="33"/>
    </row>
    <row r="12304" spans="3:3">
      <c r="C12304" s="33"/>
    </row>
    <row r="12305" spans="3:3">
      <c r="C12305" s="33"/>
    </row>
    <row r="12306" spans="3:3">
      <c r="C12306" s="33"/>
    </row>
    <row r="12307" spans="3:3">
      <c r="C12307" s="33"/>
    </row>
    <row r="12308" spans="3:3">
      <c r="C12308" s="33"/>
    </row>
    <row r="12309" spans="3:3">
      <c r="C12309" s="33"/>
    </row>
    <row r="12310" spans="3:3">
      <c r="C12310" s="33"/>
    </row>
    <row r="12311" spans="3:3">
      <c r="C12311" s="33"/>
    </row>
    <row r="12312" spans="3:3">
      <c r="C12312" s="33"/>
    </row>
    <row r="12313" spans="3:3">
      <c r="C12313" s="33"/>
    </row>
    <row r="12314" spans="3:3">
      <c r="C12314" s="33"/>
    </row>
    <row r="12315" spans="3:3">
      <c r="C12315" s="33"/>
    </row>
    <row r="12316" spans="3:3">
      <c r="C12316" s="33"/>
    </row>
    <row r="12317" spans="3:3">
      <c r="C12317" s="33"/>
    </row>
    <row r="12318" spans="3:3">
      <c r="C12318" s="33"/>
    </row>
    <row r="12319" spans="3:3">
      <c r="C12319" s="33"/>
    </row>
    <row r="12320" spans="3:3">
      <c r="C12320" s="33"/>
    </row>
    <row r="12321" spans="3:3">
      <c r="C12321" s="33"/>
    </row>
    <row r="12322" spans="3:3">
      <c r="C12322" s="33"/>
    </row>
    <row r="12323" spans="3:3">
      <c r="C12323" s="33"/>
    </row>
    <row r="12324" spans="3:3">
      <c r="C12324" s="33"/>
    </row>
    <row r="12325" spans="3:3">
      <c r="C12325" s="33"/>
    </row>
    <row r="12326" spans="3:3">
      <c r="C12326" s="33"/>
    </row>
    <row r="12327" spans="3:3">
      <c r="C12327" s="33"/>
    </row>
    <row r="12328" spans="3:3">
      <c r="C12328" s="33"/>
    </row>
    <row r="12329" spans="3:3">
      <c r="C12329" s="33"/>
    </row>
    <row r="12330" spans="3:3">
      <c r="C12330" s="33"/>
    </row>
    <row r="12331" spans="3:3">
      <c r="C12331" s="33"/>
    </row>
    <row r="12332" spans="3:3">
      <c r="C12332" s="33"/>
    </row>
    <row r="12333" spans="3:3">
      <c r="C12333" s="33"/>
    </row>
    <row r="12334" spans="3:3">
      <c r="C12334" s="33"/>
    </row>
    <row r="12335" spans="3:3">
      <c r="C12335" s="33"/>
    </row>
    <row r="12336" spans="3:3">
      <c r="C12336" s="33"/>
    </row>
    <row r="12337" spans="3:3">
      <c r="C12337" s="33"/>
    </row>
    <row r="12338" spans="3:3">
      <c r="C12338" s="33"/>
    </row>
    <row r="12339" spans="3:3">
      <c r="C12339" s="33"/>
    </row>
    <row r="12340" spans="3:3">
      <c r="C12340" s="33"/>
    </row>
    <row r="12341" spans="3:3">
      <c r="C12341" s="33"/>
    </row>
    <row r="12342" spans="3:3">
      <c r="C12342" s="33"/>
    </row>
    <row r="12343" spans="3:3">
      <c r="C12343" s="33"/>
    </row>
    <row r="12344" spans="3:3">
      <c r="C12344" s="33"/>
    </row>
    <row r="12345" spans="3:3">
      <c r="C12345" s="33"/>
    </row>
    <row r="12346" spans="3:3">
      <c r="C12346" s="33"/>
    </row>
    <row r="12347" spans="3:3">
      <c r="C12347" s="33"/>
    </row>
    <row r="12348" spans="3:3">
      <c r="C12348" s="33"/>
    </row>
    <row r="12349" spans="3:3">
      <c r="C12349" s="33"/>
    </row>
    <row r="12350" spans="3:3">
      <c r="C12350" s="33"/>
    </row>
    <row r="12351" spans="3:3">
      <c r="C12351" s="33"/>
    </row>
    <row r="12352" spans="3:3">
      <c r="C12352" s="33"/>
    </row>
    <row r="12353" spans="3:3">
      <c r="C12353" s="33"/>
    </row>
    <row r="12354" spans="3:3">
      <c r="C12354" s="33"/>
    </row>
    <row r="12355" spans="3:3">
      <c r="C12355" s="33"/>
    </row>
    <row r="12356" spans="3:3">
      <c r="C12356" s="33"/>
    </row>
    <row r="12357" spans="3:3">
      <c r="C12357" s="33"/>
    </row>
    <row r="12358" spans="3:3">
      <c r="C12358" s="33"/>
    </row>
    <row r="12359" spans="3:3">
      <c r="C12359" s="33"/>
    </row>
    <row r="12360" spans="3:3">
      <c r="C12360" s="33"/>
    </row>
    <row r="12361" spans="3:3">
      <c r="C12361" s="33"/>
    </row>
    <row r="12362" spans="3:3">
      <c r="C12362" s="33"/>
    </row>
    <row r="12363" spans="3:3">
      <c r="C12363" s="33"/>
    </row>
    <row r="12364" spans="3:3">
      <c r="C12364" s="33"/>
    </row>
    <row r="12365" spans="3:3">
      <c r="C12365" s="33"/>
    </row>
    <row r="12366" spans="3:3">
      <c r="C12366" s="33"/>
    </row>
    <row r="12367" spans="3:3">
      <c r="C12367" s="33"/>
    </row>
    <row r="12368" spans="3:3">
      <c r="C12368" s="33"/>
    </row>
    <row r="12369" spans="3:3">
      <c r="C12369" s="33"/>
    </row>
    <row r="12370" spans="3:3">
      <c r="C12370" s="33"/>
    </row>
    <row r="12371" spans="3:3">
      <c r="C12371" s="33"/>
    </row>
    <row r="12372" spans="3:3">
      <c r="C12372" s="33"/>
    </row>
    <row r="12373" spans="3:3">
      <c r="C12373" s="33"/>
    </row>
    <row r="12374" spans="3:3">
      <c r="C12374" s="33"/>
    </row>
    <row r="12375" spans="3:3">
      <c r="C12375" s="33"/>
    </row>
    <row r="12376" spans="3:3">
      <c r="C12376" s="33"/>
    </row>
    <row r="12377" spans="3:3">
      <c r="C12377" s="33"/>
    </row>
    <row r="12378" spans="3:3">
      <c r="C12378" s="33"/>
    </row>
    <row r="12379" spans="3:3">
      <c r="C12379" s="33"/>
    </row>
    <row r="12380" spans="3:3">
      <c r="C12380" s="33"/>
    </row>
    <row r="12381" spans="3:3">
      <c r="C12381" s="33"/>
    </row>
    <row r="12382" spans="3:3">
      <c r="C12382" s="33"/>
    </row>
    <row r="12383" spans="3:3">
      <c r="C12383" s="33"/>
    </row>
    <row r="12384" spans="3:3">
      <c r="C12384" s="33"/>
    </row>
    <row r="12385" spans="3:3">
      <c r="C12385" s="33"/>
    </row>
    <row r="12386" spans="3:3">
      <c r="C12386" s="33"/>
    </row>
    <row r="12387" spans="3:3">
      <c r="C12387" s="33"/>
    </row>
    <row r="12388" spans="3:3">
      <c r="C12388" s="33"/>
    </row>
    <row r="12389" spans="3:3">
      <c r="C12389" s="33"/>
    </row>
    <row r="12390" spans="3:3">
      <c r="C12390" s="33"/>
    </row>
    <row r="12391" spans="3:3">
      <c r="C12391" s="33"/>
    </row>
    <row r="12392" spans="3:3">
      <c r="C12392" s="33"/>
    </row>
    <row r="12393" spans="3:3">
      <c r="C12393" s="33"/>
    </row>
    <row r="12394" spans="3:3">
      <c r="C12394" s="33"/>
    </row>
    <row r="12395" spans="3:3">
      <c r="C12395" s="33"/>
    </row>
    <row r="12396" spans="3:3">
      <c r="C12396" s="33"/>
    </row>
    <row r="12397" spans="3:3">
      <c r="C12397" s="33"/>
    </row>
    <row r="12398" spans="3:3">
      <c r="C12398" s="33"/>
    </row>
    <row r="12399" spans="3:3">
      <c r="C12399" s="33"/>
    </row>
    <row r="12400" spans="3:3">
      <c r="C12400" s="33"/>
    </row>
    <row r="12401" spans="3:3">
      <c r="C12401" s="33"/>
    </row>
    <row r="12402" spans="3:3">
      <c r="C12402" s="33"/>
    </row>
    <row r="12403" spans="3:3">
      <c r="C12403" s="33"/>
    </row>
    <row r="12404" spans="3:3">
      <c r="C12404" s="33"/>
    </row>
    <row r="12405" spans="3:3">
      <c r="C12405" s="33"/>
    </row>
    <row r="12406" spans="3:3">
      <c r="C12406" s="33"/>
    </row>
    <row r="12407" spans="3:3">
      <c r="C12407" s="33"/>
    </row>
    <row r="12408" spans="3:3">
      <c r="C12408" s="33"/>
    </row>
    <row r="12409" spans="3:3">
      <c r="C12409" s="33"/>
    </row>
    <row r="12410" spans="3:3">
      <c r="C12410" s="33"/>
    </row>
    <row r="12411" spans="3:3">
      <c r="C12411" s="33"/>
    </row>
    <row r="12412" spans="3:3">
      <c r="C12412" s="33"/>
    </row>
    <row r="12413" spans="3:3">
      <c r="C12413" s="33"/>
    </row>
    <row r="12414" spans="3:3">
      <c r="C12414" s="33"/>
    </row>
    <row r="12415" spans="3:3">
      <c r="C12415" s="33"/>
    </row>
    <row r="12416" spans="3:3">
      <c r="C12416" s="33"/>
    </row>
    <row r="12417" spans="3:3">
      <c r="C12417" s="33"/>
    </row>
    <row r="12418" spans="3:3">
      <c r="C12418" s="33"/>
    </row>
    <row r="12419" spans="3:3">
      <c r="C12419" s="33"/>
    </row>
    <row r="12420" spans="3:3">
      <c r="C12420" s="33"/>
    </row>
    <row r="12421" spans="3:3">
      <c r="C12421" s="33"/>
    </row>
    <row r="12422" spans="3:3">
      <c r="C12422" s="33"/>
    </row>
    <row r="12423" spans="3:3">
      <c r="C12423" s="33"/>
    </row>
    <row r="12424" spans="3:3">
      <c r="C12424" s="33"/>
    </row>
    <row r="12425" spans="3:3">
      <c r="C12425" s="33"/>
    </row>
    <row r="12426" spans="3:3">
      <c r="C12426" s="33"/>
    </row>
    <row r="12427" spans="3:3">
      <c r="C12427" s="33"/>
    </row>
    <row r="12428" spans="3:3">
      <c r="C12428" s="33"/>
    </row>
    <row r="12429" spans="3:3">
      <c r="C12429" s="33"/>
    </row>
    <row r="12430" spans="3:3">
      <c r="C12430" s="33"/>
    </row>
    <row r="12431" spans="3:3">
      <c r="C12431" s="33"/>
    </row>
    <row r="12432" spans="3:3">
      <c r="C12432" s="33"/>
    </row>
    <row r="12433" spans="3:3">
      <c r="C12433" s="33"/>
    </row>
    <row r="12434" spans="3:3">
      <c r="C12434" s="33"/>
    </row>
    <row r="12435" spans="3:3">
      <c r="C12435" s="33"/>
    </row>
    <row r="12436" spans="3:3">
      <c r="C12436" s="33"/>
    </row>
    <row r="12437" spans="3:3">
      <c r="C12437" s="33"/>
    </row>
    <row r="12438" spans="3:3">
      <c r="C12438" s="33"/>
    </row>
    <row r="12439" spans="3:3">
      <c r="C12439" s="33"/>
    </row>
    <row r="12440" spans="3:3">
      <c r="C12440" s="33"/>
    </row>
    <row r="12441" spans="3:3">
      <c r="C12441" s="33"/>
    </row>
    <row r="12442" spans="3:3">
      <c r="C12442" s="33"/>
    </row>
    <row r="12443" spans="3:3">
      <c r="C12443" s="33"/>
    </row>
    <row r="12444" spans="3:3">
      <c r="C12444" s="33"/>
    </row>
    <row r="12445" spans="3:3">
      <c r="C12445" s="33"/>
    </row>
    <row r="12446" spans="3:3">
      <c r="C12446" s="33"/>
    </row>
    <row r="12447" spans="3:3">
      <c r="C12447" s="33"/>
    </row>
    <row r="12448" spans="3:3">
      <c r="C12448" s="33"/>
    </row>
    <row r="12449" spans="3:3">
      <c r="C12449" s="33"/>
    </row>
    <row r="12450" spans="3:3">
      <c r="C12450" s="33"/>
    </row>
    <row r="12451" spans="3:3">
      <c r="C12451" s="33"/>
    </row>
    <row r="12452" spans="3:3">
      <c r="C12452" s="33"/>
    </row>
    <row r="12453" spans="3:3">
      <c r="C12453" s="33"/>
    </row>
    <row r="12454" spans="3:3">
      <c r="C12454" s="33"/>
    </row>
    <row r="12455" spans="3:3">
      <c r="C12455" s="33"/>
    </row>
    <row r="12456" spans="3:3">
      <c r="C12456" s="33"/>
    </row>
    <row r="12457" spans="3:3">
      <c r="C12457" s="33"/>
    </row>
    <row r="12458" spans="3:3">
      <c r="C12458" s="33"/>
    </row>
    <row r="12459" spans="3:3">
      <c r="C12459" s="33"/>
    </row>
    <row r="12460" spans="3:3">
      <c r="C12460" s="33"/>
    </row>
    <row r="12461" spans="3:3">
      <c r="C12461" s="33"/>
    </row>
    <row r="12462" spans="3:3">
      <c r="C12462" s="33"/>
    </row>
    <row r="12463" spans="3:3">
      <c r="C12463" s="33"/>
    </row>
    <row r="12464" spans="3:3">
      <c r="C12464" s="33"/>
    </row>
    <row r="12465" spans="3:3">
      <c r="C12465" s="33"/>
    </row>
    <row r="12466" spans="3:3">
      <c r="C12466" s="33"/>
    </row>
    <row r="12467" spans="3:3">
      <c r="C12467" s="33"/>
    </row>
    <row r="12468" spans="3:3">
      <c r="C12468" s="33"/>
    </row>
    <row r="12469" spans="3:3">
      <c r="C12469" s="33"/>
    </row>
    <row r="12470" spans="3:3">
      <c r="C12470" s="33"/>
    </row>
    <row r="12471" spans="3:3">
      <c r="C12471" s="33"/>
    </row>
    <row r="12472" spans="3:3">
      <c r="C12472" s="33"/>
    </row>
    <row r="12473" spans="3:3">
      <c r="C12473" s="33"/>
    </row>
    <row r="12474" spans="3:3">
      <c r="C12474" s="33"/>
    </row>
    <row r="12475" spans="3:3">
      <c r="C12475" s="33"/>
    </row>
    <row r="12476" spans="3:3">
      <c r="C12476" s="33"/>
    </row>
    <row r="12477" spans="3:3">
      <c r="C12477" s="33"/>
    </row>
    <row r="12478" spans="3:3">
      <c r="C12478" s="33"/>
    </row>
    <row r="12479" spans="3:3">
      <c r="C12479" s="33"/>
    </row>
    <row r="12480" spans="3:3">
      <c r="C12480" s="33"/>
    </row>
    <row r="12481" spans="3:3">
      <c r="C12481" s="33"/>
    </row>
    <row r="12482" spans="3:3">
      <c r="C12482" s="33"/>
    </row>
    <row r="12483" spans="3:3">
      <c r="C12483" s="33"/>
    </row>
    <row r="12484" spans="3:3">
      <c r="C12484" s="33"/>
    </row>
    <row r="12485" spans="3:3">
      <c r="C12485" s="33"/>
    </row>
    <row r="12486" spans="3:3">
      <c r="C12486" s="33"/>
    </row>
    <row r="12487" spans="3:3">
      <c r="C12487" s="33"/>
    </row>
    <row r="12488" spans="3:3">
      <c r="C12488" s="33"/>
    </row>
    <row r="12489" spans="3:3">
      <c r="C12489" s="33"/>
    </row>
    <row r="12490" spans="3:3">
      <c r="C12490" s="33"/>
    </row>
    <row r="12491" spans="3:3">
      <c r="C12491" s="33"/>
    </row>
    <row r="12492" spans="3:3">
      <c r="C12492" s="33"/>
    </row>
    <row r="12493" spans="3:3">
      <c r="C12493" s="33"/>
    </row>
    <row r="12494" spans="3:3">
      <c r="C12494" s="33"/>
    </row>
    <row r="12495" spans="3:3">
      <c r="C12495" s="33"/>
    </row>
    <row r="12496" spans="3:3">
      <c r="C12496" s="33"/>
    </row>
    <row r="12497" spans="3:3">
      <c r="C12497" s="33"/>
    </row>
    <row r="12498" spans="3:3">
      <c r="C12498" s="33"/>
    </row>
    <row r="12499" spans="3:3">
      <c r="C12499" s="33"/>
    </row>
    <row r="12500" spans="3:3">
      <c r="C12500" s="33"/>
    </row>
    <row r="12501" spans="3:3">
      <c r="C12501" s="33"/>
    </row>
    <row r="12502" spans="3:3">
      <c r="C12502" s="33"/>
    </row>
    <row r="12503" spans="3:3">
      <c r="C12503" s="33"/>
    </row>
    <row r="12504" spans="3:3">
      <c r="C12504" s="33"/>
    </row>
    <row r="12505" spans="3:3">
      <c r="C12505" s="33"/>
    </row>
    <row r="12506" spans="3:3">
      <c r="C12506" s="33"/>
    </row>
    <row r="12507" spans="3:3">
      <c r="C12507" s="33"/>
    </row>
    <row r="12508" spans="3:3">
      <c r="C12508" s="33"/>
    </row>
    <row r="12509" spans="3:3">
      <c r="C12509" s="33"/>
    </row>
    <row r="12510" spans="3:3">
      <c r="C12510" s="33"/>
    </row>
    <row r="12511" spans="3:3">
      <c r="C12511" s="33"/>
    </row>
    <row r="12512" spans="3:3">
      <c r="C12512" s="33"/>
    </row>
    <row r="12513" spans="3:3">
      <c r="C12513" s="33"/>
    </row>
    <row r="12514" spans="3:3">
      <c r="C12514" s="33"/>
    </row>
    <row r="12515" spans="3:3">
      <c r="C12515" s="33"/>
    </row>
    <row r="12516" spans="3:3">
      <c r="C12516" s="33"/>
    </row>
    <row r="12517" spans="3:3">
      <c r="C12517" s="33"/>
    </row>
    <row r="12518" spans="3:3">
      <c r="C12518" s="33"/>
    </row>
    <row r="12519" spans="3:3">
      <c r="C12519" s="33"/>
    </row>
    <row r="12520" spans="3:3">
      <c r="C12520" s="33"/>
    </row>
    <row r="12521" spans="3:3">
      <c r="C12521" s="33"/>
    </row>
    <row r="12522" spans="3:3">
      <c r="C12522" s="33"/>
    </row>
    <row r="12523" spans="3:3">
      <c r="C12523" s="33"/>
    </row>
    <row r="12524" spans="3:3">
      <c r="C12524" s="33"/>
    </row>
    <row r="12525" spans="3:3">
      <c r="C12525" s="33"/>
    </row>
    <row r="12526" spans="3:3">
      <c r="C12526" s="33"/>
    </row>
    <row r="12527" spans="3:3">
      <c r="C12527" s="33"/>
    </row>
    <row r="12528" spans="3:3">
      <c r="C12528" s="33"/>
    </row>
    <row r="12529" spans="3:3">
      <c r="C12529" s="33"/>
    </row>
    <row r="12530" spans="3:3">
      <c r="C12530" s="33"/>
    </row>
    <row r="12531" spans="3:3">
      <c r="C12531" s="33"/>
    </row>
    <row r="12532" spans="3:3">
      <c r="C12532" s="33"/>
    </row>
    <row r="12533" spans="3:3">
      <c r="C12533" s="33"/>
    </row>
    <row r="12534" spans="3:3">
      <c r="C12534" s="33"/>
    </row>
    <row r="12535" spans="3:3">
      <c r="C12535" s="33"/>
    </row>
    <row r="12536" spans="3:3">
      <c r="C12536" s="33"/>
    </row>
    <row r="12537" spans="3:3">
      <c r="C12537" s="33"/>
    </row>
    <row r="12538" spans="3:3">
      <c r="C12538" s="33"/>
    </row>
    <row r="12539" spans="3:3">
      <c r="C12539" s="33"/>
    </row>
    <row r="12540" spans="3:3">
      <c r="C12540" s="33"/>
    </row>
    <row r="12541" spans="3:3">
      <c r="C12541" s="33"/>
    </row>
    <row r="12542" spans="3:3">
      <c r="C12542" s="33"/>
    </row>
    <row r="12543" spans="3:3">
      <c r="C12543" s="33"/>
    </row>
    <row r="12544" spans="3:3">
      <c r="C12544" s="33"/>
    </row>
    <row r="12545" spans="3:3">
      <c r="C12545" s="33"/>
    </row>
    <row r="12546" spans="3:3">
      <c r="C12546" s="33"/>
    </row>
    <row r="12547" spans="3:3">
      <c r="C12547" s="33"/>
    </row>
    <row r="12548" spans="3:3">
      <c r="C12548" s="33"/>
    </row>
    <row r="12549" spans="3:3">
      <c r="C12549" s="33"/>
    </row>
    <row r="12550" spans="3:3">
      <c r="C12550" s="33"/>
    </row>
    <row r="12551" spans="3:3">
      <c r="C12551" s="33"/>
    </row>
    <row r="12552" spans="3:3">
      <c r="C12552" s="33"/>
    </row>
    <row r="12553" spans="3:3">
      <c r="C12553" s="33"/>
    </row>
    <row r="12554" spans="3:3">
      <c r="C12554" s="33"/>
    </row>
    <row r="12555" spans="3:3">
      <c r="C12555" s="33"/>
    </row>
    <row r="12556" spans="3:3">
      <c r="C12556" s="33"/>
    </row>
    <row r="12557" spans="3:3">
      <c r="C12557" s="33"/>
    </row>
    <row r="12558" spans="3:3">
      <c r="C12558" s="33"/>
    </row>
    <row r="12559" spans="3:3">
      <c r="C12559" s="33"/>
    </row>
    <row r="12560" spans="3:3">
      <c r="C12560" s="33"/>
    </row>
    <row r="12561" spans="3:3">
      <c r="C12561" s="33"/>
    </row>
    <row r="12562" spans="3:3">
      <c r="C12562" s="33"/>
    </row>
    <row r="12563" spans="3:3">
      <c r="C12563" s="33"/>
    </row>
    <row r="12564" spans="3:3">
      <c r="C12564" s="33"/>
    </row>
    <row r="12565" spans="3:3">
      <c r="C12565" s="33"/>
    </row>
    <row r="12566" spans="3:3">
      <c r="C12566" s="33"/>
    </row>
    <row r="12567" spans="3:3">
      <c r="C12567" s="33"/>
    </row>
    <row r="12568" spans="3:3">
      <c r="C12568" s="33"/>
    </row>
    <row r="12569" spans="3:3">
      <c r="C12569" s="33"/>
    </row>
    <row r="12570" spans="3:3">
      <c r="C12570" s="33"/>
    </row>
    <row r="12571" spans="3:3">
      <c r="C12571" s="33"/>
    </row>
    <row r="12572" spans="3:3">
      <c r="C12572" s="33"/>
    </row>
    <row r="12573" spans="3:3">
      <c r="C12573" s="33"/>
    </row>
    <row r="12574" spans="3:3">
      <c r="C12574" s="33"/>
    </row>
    <row r="12575" spans="3:3">
      <c r="C12575" s="33"/>
    </row>
    <row r="12576" spans="3:3">
      <c r="C12576" s="33"/>
    </row>
    <row r="12577" spans="3:3">
      <c r="C12577" s="33"/>
    </row>
    <row r="12578" spans="3:3">
      <c r="C12578" s="33"/>
    </row>
    <row r="12579" spans="3:3">
      <c r="C12579" s="33"/>
    </row>
    <row r="12580" spans="3:3">
      <c r="C12580" s="33"/>
    </row>
    <row r="12581" spans="3:3">
      <c r="C12581" s="33"/>
    </row>
    <row r="12582" spans="3:3">
      <c r="C12582" s="33"/>
    </row>
    <row r="12583" spans="3:3">
      <c r="C12583" s="33"/>
    </row>
    <row r="12584" spans="3:3">
      <c r="C12584" s="33"/>
    </row>
    <row r="12585" spans="3:3">
      <c r="C12585" s="33"/>
    </row>
    <row r="12586" spans="3:3">
      <c r="C12586" s="33"/>
    </row>
    <row r="12587" spans="3:3">
      <c r="C12587" s="33"/>
    </row>
    <row r="12588" spans="3:3">
      <c r="C12588" s="33"/>
    </row>
    <row r="12589" spans="3:3">
      <c r="C12589" s="33"/>
    </row>
    <row r="12590" spans="3:3">
      <c r="C12590" s="33"/>
    </row>
    <row r="12591" spans="3:3">
      <c r="C12591" s="33"/>
    </row>
    <row r="12592" spans="3:3">
      <c r="C12592" s="33"/>
    </row>
    <row r="12593" spans="3:3">
      <c r="C12593" s="33"/>
    </row>
    <row r="12594" spans="3:3">
      <c r="C12594" s="33"/>
    </row>
    <row r="12595" spans="3:3">
      <c r="C12595" s="33"/>
    </row>
    <row r="12596" spans="3:3">
      <c r="C12596" s="33"/>
    </row>
    <row r="12597" spans="3:3">
      <c r="C12597" s="33"/>
    </row>
    <row r="12598" spans="3:3">
      <c r="C12598" s="33"/>
    </row>
    <row r="12599" spans="3:3">
      <c r="C12599" s="33"/>
    </row>
    <row r="12600" spans="3:3">
      <c r="C12600" s="33"/>
    </row>
    <row r="12601" spans="3:3">
      <c r="C12601" s="33"/>
    </row>
    <row r="12602" spans="3:3">
      <c r="C12602" s="33"/>
    </row>
    <row r="12603" spans="3:3">
      <c r="C12603" s="33"/>
    </row>
    <row r="12604" spans="3:3">
      <c r="C12604" s="33"/>
    </row>
    <row r="12605" spans="3:3">
      <c r="C12605" s="33"/>
    </row>
    <row r="12606" spans="3:3">
      <c r="C12606" s="33"/>
    </row>
    <row r="12607" spans="3:3">
      <c r="C12607" s="33"/>
    </row>
    <row r="12608" spans="3:3">
      <c r="C12608" s="33"/>
    </row>
    <row r="12609" spans="3:3">
      <c r="C12609" s="33"/>
    </row>
    <row r="12610" spans="3:3">
      <c r="C12610" s="33"/>
    </row>
    <row r="12611" spans="3:3">
      <c r="C12611" s="33"/>
    </row>
    <row r="12612" spans="3:3">
      <c r="C12612" s="33"/>
    </row>
    <row r="12613" spans="3:3">
      <c r="C12613" s="33"/>
    </row>
    <row r="12614" spans="3:3">
      <c r="C12614" s="33"/>
    </row>
    <row r="12615" spans="3:3">
      <c r="C12615" s="33"/>
    </row>
    <row r="12616" spans="3:3">
      <c r="C12616" s="33"/>
    </row>
    <row r="12617" spans="3:3">
      <c r="C12617" s="33"/>
    </row>
    <row r="12618" spans="3:3">
      <c r="C12618" s="33"/>
    </row>
    <row r="12619" spans="3:3">
      <c r="C12619" s="33"/>
    </row>
    <row r="12620" spans="3:3">
      <c r="C12620" s="33"/>
    </row>
    <row r="12621" spans="3:3">
      <c r="C12621" s="33"/>
    </row>
    <row r="12622" spans="3:3">
      <c r="C12622" s="33"/>
    </row>
    <row r="12623" spans="3:3">
      <c r="C12623" s="33"/>
    </row>
    <row r="12624" spans="3:3">
      <c r="C12624" s="33"/>
    </row>
    <row r="12625" spans="3:3">
      <c r="C12625" s="33"/>
    </row>
    <row r="12626" spans="3:3">
      <c r="C12626" s="33"/>
    </row>
    <row r="12627" spans="3:3">
      <c r="C12627" s="33"/>
    </row>
    <row r="12628" spans="3:3">
      <c r="C12628" s="33"/>
    </row>
    <row r="12629" spans="3:3">
      <c r="C12629" s="33"/>
    </row>
    <row r="12630" spans="3:3">
      <c r="C12630" s="33"/>
    </row>
    <row r="12631" spans="3:3">
      <c r="C12631" s="33"/>
    </row>
    <row r="12632" spans="3:3">
      <c r="C12632" s="33"/>
    </row>
    <row r="12633" spans="3:3">
      <c r="C12633" s="33"/>
    </row>
    <row r="12634" spans="3:3">
      <c r="C12634" s="33"/>
    </row>
    <row r="12635" spans="3:3">
      <c r="C12635" s="33"/>
    </row>
    <row r="12636" spans="3:3">
      <c r="C12636" s="33"/>
    </row>
    <row r="12637" spans="3:3">
      <c r="C12637" s="33"/>
    </row>
    <row r="12638" spans="3:3">
      <c r="C12638" s="33"/>
    </row>
    <row r="12639" spans="3:3">
      <c r="C12639" s="33"/>
    </row>
    <row r="12640" spans="3:3">
      <c r="C12640" s="33"/>
    </row>
    <row r="12641" spans="3:3">
      <c r="C12641" s="33"/>
    </row>
    <row r="12642" spans="3:3">
      <c r="C12642" s="33"/>
    </row>
    <row r="12643" spans="3:3">
      <c r="C12643" s="33"/>
    </row>
    <row r="12644" spans="3:3">
      <c r="C12644" s="33"/>
    </row>
    <row r="12645" spans="3:3">
      <c r="C12645" s="33"/>
    </row>
    <row r="12646" spans="3:3">
      <c r="C12646" s="33"/>
    </row>
    <row r="12647" spans="3:3">
      <c r="C12647" s="33"/>
    </row>
    <row r="12648" spans="3:3">
      <c r="C12648" s="33"/>
    </row>
    <row r="12649" spans="3:3">
      <c r="C12649" s="33"/>
    </row>
    <row r="12650" spans="3:3">
      <c r="C12650" s="33"/>
    </row>
    <row r="12651" spans="3:3">
      <c r="C12651" s="33"/>
    </row>
    <row r="12652" spans="3:3">
      <c r="C12652" s="33"/>
    </row>
    <row r="12653" spans="3:3">
      <c r="C12653" s="33"/>
    </row>
    <row r="12654" spans="3:3">
      <c r="C12654" s="33"/>
    </row>
    <row r="12655" spans="3:3">
      <c r="C12655" s="33"/>
    </row>
    <row r="12656" spans="3:3">
      <c r="C12656" s="33"/>
    </row>
    <row r="12657" spans="3:3">
      <c r="C12657" s="33"/>
    </row>
    <row r="12658" spans="3:3">
      <c r="C12658" s="33"/>
    </row>
    <row r="12659" spans="3:3">
      <c r="C12659" s="33"/>
    </row>
    <row r="12660" spans="3:3">
      <c r="C12660" s="33"/>
    </row>
    <row r="12661" spans="3:3">
      <c r="C12661" s="33"/>
    </row>
    <row r="12662" spans="3:3">
      <c r="C12662" s="33"/>
    </row>
    <row r="12663" spans="3:3">
      <c r="C12663" s="33"/>
    </row>
    <row r="12664" spans="3:3">
      <c r="C12664" s="33"/>
    </row>
    <row r="12665" spans="3:3">
      <c r="C12665" s="33"/>
    </row>
    <row r="12666" spans="3:3">
      <c r="C12666" s="33"/>
    </row>
    <row r="12667" spans="3:3">
      <c r="C12667" s="33"/>
    </row>
    <row r="12668" spans="3:3">
      <c r="C12668" s="33"/>
    </row>
    <row r="12669" spans="3:3">
      <c r="C12669" s="33"/>
    </row>
    <row r="12670" spans="3:3">
      <c r="C12670" s="33"/>
    </row>
    <row r="12671" spans="3:3">
      <c r="C12671" s="33"/>
    </row>
    <row r="12672" spans="3:3">
      <c r="C12672" s="33"/>
    </row>
    <row r="12673" spans="3:3">
      <c r="C12673" s="33"/>
    </row>
    <row r="12674" spans="3:3">
      <c r="C12674" s="33"/>
    </row>
    <row r="12675" spans="3:3">
      <c r="C12675" s="33"/>
    </row>
    <row r="12676" spans="3:3">
      <c r="C12676" s="33"/>
    </row>
    <row r="12677" spans="3:3">
      <c r="C12677" s="33"/>
    </row>
    <row r="12678" spans="3:3">
      <c r="C12678" s="33"/>
    </row>
    <row r="12679" spans="3:3">
      <c r="C12679" s="33"/>
    </row>
    <row r="12680" spans="3:3">
      <c r="C12680" s="33"/>
    </row>
    <row r="12681" spans="3:3">
      <c r="C12681" s="33"/>
    </row>
    <row r="12682" spans="3:3">
      <c r="C12682" s="33"/>
    </row>
    <row r="12683" spans="3:3">
      <c r="C12683" s="33"/>
    </row>
    <row r="12684" spans="3:3">
      <c r="C12684" s="33"/>
    </row>
    <row r="12685" spans="3:3">
      <c r="C12685" s="33"/>
    </row>
    <row r="12686" spans="3:3">
      <c r="C12686" s="33"/>
    </row>
    <row r="12687" spans="3:3">
      <c r="C12687" s="33"/>
    </row>
    <row r="12688" spans="3:3">
      <c r="C12688" s="33"/>
    </row>
    <row r="12689" spans="3:3">
      <c r="C12689" s="33"/>
    </row>
    <row r="12690" spans="3:3">
      <c r="C12690" s="33"/>
    </row>
    <row r="12691" spans="3:3">
      <c r="C12691" s="33"/>
    </row>
    <row r="12692" spans="3:3">
      <c r="C12692" s="33"/>
    </row>
    <row r="12693" spans="3:3">
      <c r="C12693" s="33"/>
    </row>
    <row r="12694" spans="3:3">
      <c r="C12694" s="33"/>
    </row>
    <row r="12695" spans="3:3">
      <c r="C12695" s="33"/>
    </row>
    <row r="12696" spans="3:3">
      <c r="C12696" s="33"/>
    </row>
    <row r="12697" spans="3:3">
      <c r="C12697" s="33"/>
    </row>
    <row r="12698" spans="3:3">
      <c r="C12698" s="33"/>
    </row>
    <row r="12699" spans="3:3">
      <c r="C12699" s="33"/>
    </row>
    <row r="12700" spans="3:3">
      <c r="C12700" s="33"/>
    </row>
    <row r="12701" spans="3:3">
      <c r="C12701" s="33"/>
    </row>
    <row r="12702" spans="3:3">
      <c r="C12702" s="33"/>
    </row>
    <row r="12703" spans="3:3">
      <c r="C12703" s="33"/>
    </row>
    <row r="12704" spans="3:3">
      <c r="C12704" s="33"/>
    </row>
    <row r="12705" spans="3:3">
      <c r="C12705" s="33"/>
    </row>
    <row r="12706" spans="3:3">
      <c r="C12706" s="33"/>
    </row>
    <row r="12707" spans="3:3">
      <c r="C12707" s="33"/>
    </row>
    <row r="12708" spans="3:3">
      <c r="C12708" s="33"/>
    </row>
    <row r="12709" spans="3:3">
      <c r="C12709" s="33"/>
    </row>
    <row r="12710" spans="3:3">
      <c r="C12710" s="33"/>
    </row>
    <row r="12711" spans="3:3">
      <c r="C12711" s="33"/>
    </row>
    <row r="12712" spans="3:3">
      <c r="C12712" s="33"/>
    </row>
    <row r="12713" spans="3:3">
      <c r="C12713" s="33"/>
    </row>
    <row r="12714" spans="3:3">
      <c r="C12714" s="33"/>
    </row>
    <row r="12715" spans="3:3">
      <c r="C12715" s="33"/>
    </row>
    <row r="12716" spans="3:3">
      <c r="C12716" s="33"/>
    </row>
    <row r="12717" spans="3:3">
      <c r="C12717" s="33"/>
    </row>
    <row r="12718" spans="3:3">
      <c r="C12718" s="33"/>
    </row>
    <row r="12719" spans="3:3">
      <c r="C12719" s="33"/>
    </row>
    <row r="12720" spans="3:3">
      <c r="C12720" s="33"/>
    </row>
    <row r="12721" spans="3:3">
      <c r="C12721" s="33"/>
    </row>
    <row r="12722" spans="3:3">
      <c r="C12722" s="33"/>
    </row>
    <row r="12723" spans="3:3">
      <c r="C12723" s="33"/>
    </row>
    <row r="12724" spans="3:3">
      <c r="C12724" s="33"/>
    </row>
    <row r="12725" spans="3:3">
      <c r="C12725" s="33"/>
    </row>
    <row r="12726" spans="3:3">
      <c r="C12726" s="33"/>
    </row>
    <row r="12727" spans="3:3">
      <c r="C12727" s="33"/>
    </row>
    <row r="12728" spans="3:3">
      <c r="C12728" s="33"/>
    </row>
    <row r="12729" spans="3:3">
      <c r="C12729" s="33"/>
    </row>
    <row r="12730" spans="3:3">
      <c r="C12730" s="33"/>
    </row>
    <row r="12731" spans="3:3">
      <c r="C12731" s="33"/>
    </row>
    <row r="12732" spans="3:3">
      <c r="C12732" s="33"/>
    </row>
    <row r="12733" spans="3:3">
      <c r="C12733" s="33"/>
    </row>
    <row r="12734" spans="3:3">
      <c r="C12734" s="33"/>
    </row>
    <row r="12735" spans="3:3">
      <c r="C12735" s="33"/>
    </row>
    <row r="12736" spans="3:3">
      <c r="C12736" s="33"/>
    </row>
    <row r="12737" spans="3:3">
      <c r="C12737" s="33"/>
    </row>
    <row r="12738" spans="3:3">
      <c r="C12738" s="33"/>
    </row>
    <row r="12739" spans="3:3">
      <c r="C12739" s="33"/>
    </row>
    <row r="12740" spans="3:3">
      <c r="C12740" s="33"/>
    </row>
    <row r="12741" spans="3:3">
      <c r="C12741" s="33"/>
    </row>
    <row r="12742" spans="3:3">
      <c r="C12742" s="33"/>
    </row>
    <row r="12743" spans="3:3">
      <c r="C12743" s="33"/>
    </row>
    <row r="12744" spans="3:3">
      <c r="C12744" s="33"/>
    </row>
    <row r="12745" spans="3:3">
      <c r="C12745" s="33"/>
    </row>
    <row r="12746" spans="3:3">
      <c r="C12746" s="33"/>
    </row>
    <row r="12747" spans="3:3">
      <c r="C12747" s="33"/>
    </row>
    <row r="12748" spans="3:3">
      <c r="C12748" s="33"/>
    </row>
    <row r="12749" spans="3:3">
      <c r="C12749" s="33"/>
    </row>
    <row r="12750" spans="3:3">
      <c r="C12750" s="33"/>
    </row>
    <row r="12751" spans="3:3">
      <c r="C12751" s="33"/>
    </row>
    <row r="12752" spans="3:3">
      <c r="C12752" s="33"/>
    </row>
    <row r="12753" spans="3:3">
      <c r="C12753" s="33"/>
    </row>
    <row r="12754" spans="3:3">
      <c r="C12754" s="33"/>
    </row>
    <row r="12755" spans="3:3">
      <c r="C12755" s="33"/>
    </row>
    <row r="12756" spans="3:3">
      <c r="C12756" s="33"/>
    </row>
    <row r="12757" spans="3:3">
      <c r="C12757" s="33"/>
    </row>
    <row r="12758" spans="3:3">
      <c r="C12758" s="33"/>
    </row>
    <row r="12759" spans="3:3">
      <c r="C12759" s="33"/>
    </row>
    <row r="12760" spans="3:3">
      <c r="C12760" s="33"/>
    </row>
    <row r="12761" spans="3:3">
      <c r="C12761" s="33"/>
    </row>
    <row r="12762" spans="3:3">
      <c r="C12762" s="33"/>
    </row>
    <row r="12763" spans="3:3">
      <c r="C12763" s="33"/>
    </row>
    <row r="12764" spans="3:3">
      <c r="C12764" s="33"/>
    </row>
    <row r="12765" spans="3:3">
      <c r="C12765" s="33"/>
    </row>
    <row r="12766" spans="3:3">
      <c r="C12766" s="33"/>
    </row>
    <row r="12767" spans="3:3">
      <c r="C12767" s="33"/>
    </row>
    <row r="12768" spans="3:3">
      <c r="C12768" s="33"/>
    </row>
    <row r="12769" spans="3:3">
      <c r="C12769" s="33"/>
    </row>
    <row r="12770" spans="3:3">
      <c r="C12770" s="33"/>
    </row>
    <row r="12771" spans="3:3">
      <c r="C12771" s="33"/>
    </row>
    <row r="12772" spans="3:3">
      <c r="C12772" s="33"/>
    </row>
    <row r="12773" spans="3:3">
      <c r="C12773" s="33"/>
    </row>
    <row r="12774" spans="3:3">
      <c r="C12774" s="33"/>
    </row>
    <row r="12775" spans="3:3">
      <c r="C12775" s="33"/>
    </row>
    <row r="12776" spans="3:3">
      <c r="C12776" s="33"/>
    </row>
    <row r="12777" spans="3:3">
      <c r="C12777" s="33"/>
    </row>
    <row r="12778" spans="3:3">
      <c r="C12778" s="33"/>
    </row>
    <row r="12779" spans="3:3">
      <c r="C12779" s="33"/>
    </row>
    <row r="12780" spans="3:3">
      <c r="C12780" s="33"/>
    </row>
    <row r="12781" spans="3:3">
      <c r="C12781" s="33"/>
    </row>
    <row r="12782" spans="3:3">
      <c r="C12782" s="33"/>
    </row>
    <row r="12783" spans="3:3">
      <c r="C12783" s="33"/>
    </row>
    <row r="12784" spans="3:3">
      <c r="C12784" s="33"/>
    </row>
    <row r="12785" spans="3:3">
      <c r="C12785" s="33"/>
    </row>
    <row r="12786" spans="3:3">
      <c r="C12786" s="33"/>
    </row>
    <row r="12787" spans="3:3">
      <c r="C12787" s="33"/>
    </row>
    <row r="12788" spans="3:3">
      <c r="C12788" s="33"/>
    </row>
    <row r="12789" spans="3:3">
      <c r="C12789" s="33"/>
    </row>
    <row r="12790" spans="3:3">
      <c r="C12790" s="33"/>
    </row>
    <row r="12791" spans="3:3">
      <c r="C12791" s="33"/>
    </row>
    <row r="12792" spans="3:3">
      <c r="C12792" s="33"/>
    </row>
    <row r="12793" spans="3:3">
      <c r="C12793" s="33"/>
    </row>
    <row r="12794" spans="3:3">
      <c r="C12794" s="33"/>
    </row>
    <row r="12795" spans="3:3">
      <c r="C12795" s="33"/>
    </row>
    <row r="12796" spans="3:3">
      <c r="C12796" s="33"/>
    </row>
    <row r="12797" spans="3:3">
      <c r="C12797" s="33"/>
    </row>
    <row r="12798" spans="3:3">
      <c r="C12798" s="33"/>
    </row>
    <row r="12799" spans="3:3">
      <c r="C12799" s="33"/>
    </row>
    <row r="12800" spans="3:3">
      <c r="C12800" s="33"/>
    </row>
    <row r="12801" spans="3:3">
      <c r="C12801" s="33"/>
    </row>
    <row r="12802" spans="3:3">
      <c r="C12802" s="33"/>
    </row>
    <row r="12803" spans="3:3">
      <c r="C12803" s="33"/>
    </row>
    <row r="12804" spans="3:3">
      <c r="C12804" s="33"/>
    </row>
    <row r="12805" spans="3:3">
      <c r="C12805" s="33"/>
    </row>
    <row r="12806" spans="3:3">
      <c r="C12806" s="33"/>
    </row>
    <row r="12807" spans="3:3">
      <c r="C12807" s="33"/>
    </row>
    <row r="12808" spans="3:3">
      <c r="C12808" s="33"/>
    </row>
    <row r="12809" spans="3:3">
      <c r="C12809" s="33"/>
    </row>
    <row r="12810" spans="3:3">
      <c r="C12810" s="33"/>
    </row>
    <row r="12811" spans="3:3">
      <c r="C12811" s="33"/>
    </row>
    <row r="12812" spans="3:3">
      <c r="C12812" s="33"/>
    </row>
    <row r="12813" spans="3:3">
      <c r="C12813" s="33"/>
    </row>
    <row r="12814" spans="3:3">
      <c r="C12814" s="33"/>
    </row>
    <row r="12815" spans="3:3">
      <c r="C12815" s="33"/>
    </row>
    <row r="12816" spans="3:3">
      <c r="C12816" s="33"/>
    </row>
    <row r="12817" spans="3:3">
      <c r="C12817" s="33"/>
    </row>
    <row r="12818" spans="3:3">
      <c r="C12818" s="33"/>
    </row>
    <row r="12819" spans="3:3">
      <c r="C12819" s="33"/>
    </row>
    <row r="12820" spans="3:3">
      <c r="C12820" s="33"/>
    </row>
    <row r="12821" spans="3:3">
      <c r="C12821" s="33"/>
    </row>
    <row r="12822" spans="3:3">
      <c r="C12822" s="33"/>
    </row>
    <row r="12823" spans="3:3">
      <c r="C12823" s="33"/>
    </row>
    <row r="12824" spans="3:3">
      <c r="C12824" s="33"/>
    </row>
    <row r="12825" spans="3:3">
      <c r="C12825" s="33"/>
    </row>
    <row r="12826" spans="3:3">
      <c r="C12826" s="33"/>
    </row>
    <row r="12827" spans="3:3">
      <c r="C12827" s="33"/>
    </row>
    <row r="12828" spans="3:3">
      <c r="C12828" s="33"/>
    </row>
    <row r="12829" spans="3:3">
      <c r="C12829" s="33"/>
    </row>
    <row r="12830" spans="3:3">
      <c r="C12830" s="33"/>
    </row>
    <row r="12831" spans="3:3">
      <c r="C12831" s="33"/>
    </row>
    <row r="12832" spans="3:3">
      <c r="C12832" s="33"/>
    </row>
    <row r="12833" spans="3:3">
      <c r="C12833" s="33"/>
    </row>
    <row r="12834" spans="3:3">
      <c r="C12834" s="33"/>
    </row>
    <row r="12835" spans="3:3">
      <c r="C12835" s="33"/>
    </row>
    <row r="12836" spans="3:3">
      <c r="C12836" s="33"/>
    </row>
    <row r="12837" spans="3:3">
      <c r="C12837" s="33"/>
    </row>
    <row r="12838" spans="3:3">
      <c r="C12838" s="33"/>
    </row>
    <row r="12839" spans="3:3">
      <c r="C12839" s="33"/>
    </row>
    <row r="12840" spans="3:3">
      <c r="C12840" s="33"/>
    </row>
    <row r="12841" spans="3:3">
      <c r="C12841" s="33"/>
    </row>
    <row r="12842" spans="3:3">
      <c r="C12842" s="33"/>
    </row>
    <row r="12843" spans="3:3">
      <c r="C12843" s="33"/>
    </row>
    <row r="12844" spans="3:3">
      <c r="C12844" s="33"/>
    </row>
    <row r="12845" spans="3:3">
      <c r="C12845" s="33"/>
    </row>
    <row r="12846" spans="3:3">
      <c r="C12846" s="33"/>
    </row>
    <row r="12847" spans="3:3">
      <c r="C12847" s="33"/>
    </row>
    <row r="12848" spans="3:3">
      <c r="C12848" s="33"/>
    </row>
    <row r="12849" spans="3:3">
      <c r="C12849" s="33"/>
    </row>
    <row r="12850" spans="3:3">
      <c r="C12850" s="33"/>
    </row>
    <row r="12851" spans="3:3">
      <c r="C12851" s="33"/>
    </row>
    <row r="12852" spans="3:3">
      <c r="C12852" s="33"/>
    </row>
    <row r="12853" spans="3:3">
      <c r="C12853" s="33"/>
    </row>
    <row r="12854" spans="3:3">
      <c r="C12854" s="33"/>
    </row>
    <row r="12855" spans="3:3">
      <c r="C12855" s="33"/>
    </row>
    <row r="12856" spans="3:3">
      <c r="C12856" s="33"/>
    </row>
    <row r="12857" spans="3:3">
      <c r="C12857" s="33"/>
    </row>
    <row r="12858" spans="3:3">
      <c r="C12858" s="33"/>
    </row>
    <row r="12859" spans="3:3">
      <c r="C12859" s="33"/>
    </row>
    <row r="12860" spans="3:3">
      <c r="C12860" s="33"/>
    </row>
    <row r="12861" spans="3:3">
      <c r="C12861" s="33"/>
    </row>
    <row r="12862" spans="3:3">
      <c r="C12862" s="33"/>
    </row>
    <row r="12863" spans="3:3">
      <c r="C12863" s="33"/>
    </row>
    <row r="12864" spans="3:3">
      <c r="C12864" s="33"/>
    </row>
    <row r="12865" spans="3:3">
      <c r="C12865" s="33"/>
    </row>
    <row r="12866" spans="3:3">
      <c r="C12866" s="33"/>
    </row>
    <row r="12867" spans="3:3">
      <c r="C12867" s="33"/>
    </row>
    <row r="12868" spans="3:3">
      <c r="C12868" s="33"/>
    </row>
    <row r="12869" spans="3:3">
      <c r="C12869" s="33"/>
    </row>
    <row r="12870" spans="3:3">
      <c r="C12870" s="33"/>
    </row>
    <row r="12871" spans="3:3">
      <c r="C12871" s="33"/>
    </row>
    <row r="12872" spans="3:3">
      <c r="C12872" s="33"/>
    </row>
    <row r="12873" spans="3:3">
      <c r="C12873" s="33"/>
    </row>
    <row r="12874" spans="3:3">
      <c r="C12874" s="33"/>
    </row>
    <row r="12875" spans="3:3">
      <c r="C12875" s="33"/>
    </row>
    <row r="12876" spans="3:3">
      <c r="C12876" s="33"/>
    </row>
    <row r="12877" spans="3:3">
      <c r="C12877" s="33"/>
    </row>
    <row r="12878" spans="3:3">
      <c r="C12878" s="33"/>
    </row>
    <row r="12879" spans="3:3">
      <c r="C12879" s="33"/>
    </row>
    <row r="12880" spans="3:3">
      <c r="C12880" s="33"/>
    </row>
    <row r="12881" spans="3:3">
      <c r="C12881" s="33"/>
    </row>
    <row r="12882" spans="3:3">
      <c r="C12882" s="33"/>
    </row>
    <row r="12883" spans="3:3">
      <c r="C12883" s="33"/>
    </row>
    <row r="12884" spans="3:3">
      <c r="C12884" s="33"/>
    </row>
    <row r="12885" spans="3:3">
      <c r="C12885" s="33"/>
    </row>
    <row r="12886" spans="3:3">
      <c r="C12886" s="33"/>
    </row>
    <row r="12887" spans="3:3">
      <c r="C12887" s="33"/>
    </row>
    <row r="12888" spans="3:3">
      <c r="C12888" s="33"/>
    </row>
    <row r="12889" spans="3:3">
      <c r="C12889" s="33"/>
    </row>
    <row r="12890" spans="3:3">
      <c r="C12890" s="33"/>
    </row>
    <row r="12891" spans="3:3">
      <c r="C12891" s="33"/>
    </row>
    <row r="12892" spans="3:3">
      <c r="C12892" s="33"/>
    </row>
    <row r="12893" spans="3:3">
      <c r="C12893" s="33"/>
    </row>
    <row r="12894" spans="3:3">
      <c r="C12894" s="33"/>
    </row>
    <row r="12895" spans="3:3">
      <c r="C12895" s="33"/>
    </row>
    <row r="12896" spans="3:3">
      <c r="C12896" s="33"/>
    </row>
    <row r="12897" spans="3:3">
      <c r="C12897" s="33"/>
    </row>
    <row r="12898" spans="3:3">
      <c r="C12898" s="33"/>
    </row>
    <row r="12899" spans="3:3">
      <c r="C12899" s="33"/>
    </row>
    <row r="12900" spans="3:3">
      <c r="C12900" s="33"/>
    </row>
    <row r="12901" spans="3:3">
      <c r="C12901" s="33"/>
    </row>
    <row r="12902" spans="3:3">
      <c r="C12902" s="33"/>
    </row>
    <row r="12903" spans="3:3">
      <c r="C12903" s="33"/>
    </row>
    <row r="12904" spans="3:3">
      <c r="C12904" s="33"/>
    </row>
    <row r="12905" spans="3:3">
      <c r="C12905" s="33"/>
    </row>
    <row r="12906" spans="3:3">
      <c r="C12906" s="33"/>
    </row>
    <row r="12907" spans="3:3">
      <c r="C12907" s="33"/>
    </row>
    <row r="12908" spans="3:3">
      <c r="C12908" s="33"/>
    </row>
    <row r="12909" spans="3:3">
      <c r="C12909" s="33"/>
    </row>
    <row r="12910" spans="3:3">
      <c r="C12910" s="33"/>
    </row>
    <row r="12911" spans="3:3">
      <c r="C12911" s="33"/>
    </row>
    <row r="12912" spans="3:3">
      <c r="C12912" s="33"/>
    </row>
    <row r="12913" spans="3:3">
      <c r="C12913" s="33"/>
    </row>
    <row r="12914" spans="3:3">
      <c r="C12914" s="33"/>
    </row>
    <row r="12915" spans="3:3">
      <c r="C12915" s="33"/>
    </row>
    <row r="12916" spans="3:3">
      <c r="C12916" s="33"/>
    </row>
    <row r="12917" spans="3:3">
      <c r="C12917" s="33"/>
    </row>
    <row r="12918" spans="3:3">
      <c r="C12918" s="33"/>
    </row>
    <row r="12919" spans="3:3">
      <c r="C12919" s="33"/>
    </row>
    <row r="12920" spans="3:3">
      <c r="C12920" s="33"/>
    </row>
    <row r="12921" spans="3:3">
      <c r="C12921" s="33"/>
    </row>
    <row r="12922" spans="3:3">
      <c r="C12922" s="33"/>
    </row>
    <row r="12923" spans="3:3">
      <c r="C12923" s="33"/>
    </row>
    <row r="12924" spans="3:3">
      <c r="C12924" s="33"/>
    </row>
    <row r="12925" spans="3:3">
      <c r="C12925" s="33"/>
    </row>
    <row r="12926" spans="3:3">
      <c r="C12926" s="33"/>
    </row>
    <row r="12927" spans="3:3">
      <c r="C12927" s="33"/>
    </row>
    <row r="12928" spans="3:3">
      <c r="C12928" s="33"/>
    </row>
    <row r="12929" spans="3:3">
      <c r="C12929" s="33"/>
    </row>
    <row r="12930" spans="3:3">
      <c r="C12930" s="33"/>
    </row>
    <row r="12931" spans="3:3">
      <c r="C12931" s="33"/>
    </row>
    <row r="12932" spans="3:3">
      <c r="C12932" s="33"/>
    </row>
    <row r="12933" spans="3:3">
      <c r="C12933" s="33"/>
    </row>
    <row r="12934" spans="3:3">
      <c r="C12934" s="33"/>
    </row>
    <row r="12935" spans="3:3">
      <c r="C12935" s="33"/>
    </row>
    <row r="12936" spans="3:3">
      <c r="C12936" s="33"/>
    </row>
    <row r="12937" spans="3:3">
      <c r="C12937" s="33"/>
    </row>
    <row r="12938" spans="3:3">
      <c r="C12938" s="33"/>
    </row>
    <row r="12939" spans="3:3">
      <c r="C12939" s="33"/>
    </row>
    <row r="12940" spans="3:3">
      <c r="C12940" s="33"/>
    </row>
    <row r="12941" spans="3:3">
      <c r="C12941" s="33"/>
    </row>
    <row r="12942" spans="3:3">
      <c r="C12942" s="33"/>
    </row>
    <row r="12943" spans="3:3">
      <c r="C12943" s="33"/>
    </row>
    <row r="12944" spans="3:3">
      <c r="C12944" s="33"/>
    </row>
    <row r="12945" spans="3:3">
      <c r="C12945" s="33"/>
    </row>
    <row r="12946" spans="3:3">
      <c r="C12946" s="33"/>
    </row>
    <row r="12947" spans="3:3">
      <c r="C12947" s="33"/>
    </row>
    <row r="12948" spans="3:3">
      <c r="C12948" s="33"/>
    </row>
    <row r="12949" spans="3:3">
      <c r="C12949" s="33"/>
    </row>
    <row r="12950" spans="3:3">
      <c r="C12950" s="33"/>
    </row>
    <row r="12951" spans="3:3">
      <c r="C12951" s="33"/>
    </row>
    <row r="12952" spans="3:3">
      <c r="C12952" s="33"/>
    </row>
    <row r="12953" spans="3:3">
      <c r="C12953" s="33"/>
    </row>
    <row r="12954" spans="3:3">
      <c r="C12954" s="33"/>
    </row>
    <row r="12955" spans="3:3">
      <c r="C12955" s="33"/>
    </row>
    <row r="12956" spans="3:3">
      <c r="C12956" s="33"/>
    </row>
    <row r="12957" spans="3:3">
      <c r="C12957" s="33"/>
    </row>
    <row r="12958" spans="3:3">
      <c r="C12958" s="33"/>
    </row>
    <row r="12959" spans="3:3">
      <c r="C12959" s="33"/>
    </row>
    <row r="12960" spans="3:3">
      <c r="C12960" s="33"/>
    </row>
    <row r="12961" spans="3:3">
      <c r="C12961" s="33"/>
    </row>
    <row r="12962" spans="3:3">
      <c r="C12962" s="33"/>
    </row>
    <row r="12963" spans="3:3">
      <c r="C12963" s="33"/>
    </row>
    <row r="12964" spans="3:3">
      <c r="C12964" s="33"/>
    </row>
    <row r="12965" spans="3:3">
      <c r="C12965" s="33"/>
    </row>
    <row r="12966" spans="3:3">
      <c r="C12966" s="33"/>
    </row>
    <row r="12967" spans="3:3">
      <c r="C12967" s="33"/>
    </row>
    <row r="12968" spans="3:3">
      <c r="C12968" s="33"/>
    </row>
    <row r="12969" spans="3:3">
      <c r="C12969" s="33"/>
    </row>
    <row r="12970" spans="3:3">
      <c r="C12970" s="33"/>
    </row>
    <row r="12971" spans="3:3">
      <c r="C12971" s="33"/>
    </row>
    <row r="12972" spans="3:3">
      <c r="C12972" s="33"/>
    </row>
    <row r="12973" spans="3:3">
      <c r="C12973" s="33"/>
    </row>
    <row r="12974" spans="3:3">
      <c r="C12974" s="33"/>
    </row>
    <row r="12975" spans="3:3">
      <c r="C12975" s="33"/>
    </row>
    <row r="12976" spans="3:3">
      <c r="C12976" s="33"/>
    </row>
    <row r="12977" spans="3:3">
      <c r="C12977" s="33"/>
    </row>
    <row r="12978" spans="3:3">
      <c r="C12978" s="33"/>
    </row>
    <row r="12979" spans="3:3">
      <c r="C12979" s="33"/>
    </row>
    <row r="12980" spans="3:3">
      <c r="C12980" s="33"/>
    </row>
    <row r="12981" spans="3:3">
      <c r="C12981" s="33"/>
    </row>
    <row r="12982" spans="3:3">
      <c r="C12982" s="33"/>
    </row>
    <row r="12983" spans="3:3">
      <c r="C12983" s="33"/>
    </row>
    <row r="12984" spans="3:3">
      <c r="C12984" s="33"/>
    </row>
    <row r="12985" spans="3:3">
      <c r="C12985" s="33"/>
    </row>
    <row r="12986" spans="3:3">
      <c r="C12986" s="33"/>
    </row>
    <row r="12987" spans="3:3">
      <c r="C12987" s="33"/>
    </row>
    <row r="12988" spans="3:3">
      <c r="C12988" s="33"/>
    </row>
    <row r="12989" spans="3:3">
      <c r="C12989" s="33"/>
    </row>
    <row r="12990" spans="3:3">
      <c r="C12990" s="33"/>
    </row>
    <row r="12991" spans="3:3">
      <c r="C12991" s="33"/>
    </row>
    <row r="12992" spans="3:3">
      <c r="C12992" s="33"/>
    </row>
    <row r="12993" spans="3:3">
      <c r="C12993" s="33"/>
    </row>
    <row r="12994" spans="3:3">
      <c r="C12994" s="33"/>
    </row>
    <row r="12995" spans="3:3">
      <c r="C12995" s="33"/>
    </row>
    <row r="12996" spans="3:3">
      <c r="C12996" s="33"/>
    </row>
    <row r="12997" spans="3:3">
      <c r="C12997" s="33"/>
    </row>
    <row r="12998" spans="3:3">
      <c r="C12998" s="33"/>
    </row>
    <row r="12999" spans="3:3">
      <c r="C12999" s="33"/>
    </row>
    <row r="13000" spans="3:3">
      <c r="C13000" s="33"/>
    </row>
    <row r="13001" spans="3:3">
      <c r="C13001" s="33"/>
    </row>
    <row r="13002" spans="3:3">
      <c r="C13002" s="33"/>
    </row>
    <row r="13003" spans="3:3">
      <c r="C13003" s="33"/>
    </row>
    <row r="13004" spans="3:3">
      <c r="C13004" s="33"/>
    </row>
    <row r="13005" spans="3:3">
      <c r="C13005" s="33"/>
    </row>
    <row r="13006" spans="3:3">
      <c r="C13006" s="33"/>
    </row>
    <row r="13007" spans="3:3">
      <c r="C13007" s="33"/>
    </row>
    <row r="13008" spans="3:3">
      <c r="C13008" s="33"/>
    </row>
    <row r="13009" spans="3:3">
      <c r="C13009" s="33"/>
    </row>
    <row r="13010" spans="3:3">
      <c r="C13010" s="33"/>
    </row>
    <row r="13011" spans="3:3">
      <c r="C13011" s="33"/>
    </row>
    <row r="13012" spans="3:3">
      <c r="C13012" s="33"/>
    </row>
    <row r="13013" spans="3:3">
      <c r="C13013" s="33"/>
    </row>
    <row r="13014" spans="3:3">
      <c r="C13014" s="33"/>
    </row>
    <row r="13015" spans="3:3">
      <c r="C13015" s="33"/>
    </row>
    <row r="13016" spans="3:3">
      <c r="C13016" s="33"/>
    </row>
    <row r="13017" spans="3:3">
      <c r="C13017" s="33"/>
    </row>
    <row r="13018" spans="3:3">
      <c r="C13018" s="33"/>
    </row>
    <row r="13019" spans="3:3">
      <c r="C13019" s="33"/>
    </row>
    <row r="13020" spans="3:3">
      <c r="C13020" s="33"/>
    </row>
    <row r="13021" spans="3:3">
      <c r="C13021" s="33"/>
    </row>
    <row r="13022" spans="3:3">
      <c r="C13022" s="33"/>
    </row>
    <row r="13023" spans="3:3">
      <c r="C13023" s="33"/>
    </row>
    <row r="13024" spans="3:3">
      <c r="C13024" s="33"/>
    </row>
    <row r="13025" spans="3:3">
      <c r="C13025" s="33"/>
    </row>
    <row r="13026" spans="3:3">
      <c r="C13026" s="33"/>
    </row>
    <row r="13027" spans="3:3">
      <c r="C13027" s="33"/>
    </row>
    <row r="13028" spans="3:3">
      <c r="C13028" s="33"/>
    </row>
    <row r="13029" spans="3:3">
      <c r="C13029" s="33"/>
    </row>
    <row r="13030" spans="3:3">
      <c r="C13030" s="33"/>
    </row>
    <row r="13031" spans="3:3">
      <c r="C13031" s="33"/>
    </row>
    <row r="13032" spans="3:3">
      <c r="C13032" s="33"/>
    </row>
    <row r="13033" spans="3:3">
      <c r="C13033" s="33"/>
    </row>
    <row r="13034" spans="3:3">
      <c r="C13034" s="33"/>
    </row>
    <row r="13035" spans="3:3">
      <c r="C13035" s="33"/>
    </row>
    <row r="13036" spans="3:3">
      <c r="C13036" s="33"/>
    </row>
    <row r="13037" spans="3:3">
      <c r="C13037" s="33"/>
    </row>
    <row r="13038" spans="3:3">
      <c r="C13038" s="33"/>
    </row>
    <row r="13039" spans="3:3">
      <c r="C13039" s="33"/>
    </row>
    <row r="13040" spans="3:3">
      <c r="C13040" s="33"/>
    </row>
    <row r="13041" spans="3:3">
      <c r="C13041" s="33"/>
    </row>
    <row r="13042" spans="3:3">
      <c r="C13042" s="33"/>
    </row>
    <row r="13043" spans="3:3">
      <c r="C13043" s="33"/>
    </row>
    <row r="13044" spans="3:3">
      <c r="C13044" s="33"/>
    </row>
    <row r="13045" spans="3:3">
      <c r="C13045" s="33"/>
    </row>
    <row r="13046" spans="3:3">
      <c r="C13046" s="33"/>
    </row>
    <row r="13047" spans="3:3">
      <c r="C13047" s="33"/>
    </row>
    <row r="13048" spans="3:3">
      <c r="C13048" s="33"/>
    </row>
    <row r="13049" spans="3:3">
      <c r="C13049" s="33"/>
    </row>
    <row r="13050" spans="3:3">
      <c r="C13050" s="33"/>
    </row>
    <row r="13051" spans="3:3">
      <c r="C13051" s="33"/>
    </row>
    <row r="13052" spans="3:3">
      <c r="C13052" s="33"/>
    </row>
    <row r="13053" spans="3:3">
      <c r="C13053" s="33"/>
    </row>
    <row r="13054" spans="3:3">
      <c r="C13054" s="33"/>
    </row>
    <row r="13055" spans="3:3">
      <c r="C13055" s="33"/>
    </row>
    <row r="13056" spans="3:3">
      <c r="C13056" s="33"/>
    </row>
    <row r="13057" spans="3:3">
      <c r="C13057" s="33"/>
    </row>
    <row r="13058" spans="3:3">
      <c r="C13058" s="33"/>
    </row>
    <row r="13059" spans="3:3">
      <c r="C13059" s="33"/>
    </row>
    <row r="13060" spans="3:3">
      <c r="C13060" s="33"/>
    </row>
    <row r="13061" spans="3:3">
      <c r="C13061" s="33"/>
    </row>
    <row r="13062" spans="3:3">
      <c r="C13062" s="33"/>
    </row>
    <row r="13063" spans="3:3">
      <c r="C13063" s="33"/>
    </row>
    <row r="13064" spans="3:3">
      <c r="C13064" s="33"/>
    </row>
    <row r="13065" spans="3:3">
      <c r="C13065" s="33"/>
    </row>
    <row r="13066" spans="3:3">
      <c r="C13066" s="33"/>
    </row>
    <row r="13067" spans="3:3">
      <c r="C13067" s="33"/>
    </row>
    <row r="13068" spans="3:3">
      <c r="C13068" s="33"/>
    </row>
    <row r="13069" spans="3:3">
      <c r="C13069" s="33"/>
    </row>
    <row r="13070" spans="3:3">
      <c r="C13070" s="33"/>
    </row>
    <row r="13071" spans="3:3">
      <c r="C13071" s="33"/>
    </row>
    <row r="13072" spans="3:3">
      <c r="C13072" s="33"/>
    </row>
    <row r="13073" spans="3:3">
      <c r="C13073" s="33"/>
    </row>
    <row r="13074" spans="3:3">
      <c r="C13074" s="33"/>
    </row>
    <row r="13075" spans="3:3">
      <c r="C13075" s="33"/>
    </row>
    <row r="13076" spans="3:3">
      <c r="C13076" s="33"/>
    </row>
    <row r="13077" spans="3:3">
      <c r="C13077" s="33"/>
    </row>
    <row r="13078" spans="3:3">
      <c r="C13078" s="33"/>
    </row>
    <row r="13079" spans="3:3">
      <c r="C13079" s="33"/>
    </row>
    <row r="13080" spans="3:3">
      <c r="C13080" s="33"/>
    </row>
    <row r="13081" spans="3:3">
      <c r="C13081" s="33"/>
    </row>
    <row r="13082" spans="3:3">
      <c r="C13082" s="33"/>
    </row>
    <row r="13083" spans="3:3">
      <c r="C13083" s="33"/>
    </row>
    <row r="13084" spans="3:3">
      <c r="C13084" s="33"/>
    </row>
    <row r="13085" spans="3:3">
      <c r="C13085" s="33"/>
    </row>
    <row r="13086" spans="3:3">
      <c r="C13086" s="33"/>
    </row>
    <row r="13087" spans="3:3">
      <c r="C13087" s="33"/>
    </row>
    <row r="13088" spans="3:3">
      <c r="C13088" s="33"/>
    </row>
    <row r="13089" spans="3:3">
      <c r="C13089" s="33"/>
    </row>
    <row r="13090" spans="3:3">
      <c r="C13090" s="33"/>
    </row>
    <row r="13091" spans="3:3">
      <c r="C13091" s="33"/>
    </row>
    <row r="13092" spans="3:3">
      <c r="C13092" s="33"/>
    </row>
    <row r="13093" spans="3:3">
      <c r="C13093" s="33"/>
    </row>
    <row r="13094" spans="3:3">
      <c r="C13094" s="33"/>
    </row>
    <row r="13095" spans="3:3">
      <c r="C13095" s="33"/>
    </row>
    <row r="13096" spans="3:3">
      <c r="C13096" s="33"/>
    </row>
    <row r="13097" spans="3:3">
      <c r="C13097" s="33"/>
    </row>
    <row r="13098" spans="3:3">
      <c r="C13098" s="33"/>
    </row>
    <row r="13099" spans="3:3">
      <c r="C13099" s="33"/>
    </row>
    <row r="13100" spans="3:3">
      <c r="C13100" s="33"/>
    </row>
    <row r="13101" spans="3:3">
      <c r="C13101" s="33"/>
    </row>
    <row r="13102" spans="3:3">
      <c r="C13102" s="33"/>
    </row>
    <row r="13103" spans="3:3">
      <c r="C13103" s="33"/>
    </row>
    <row r="13104" spans="3:3">
      <c r="C13104" s="33"/>
    </row>
    <row r="13105" spans="3:3">
      <c r="C13105" s="33"/>
    </row>
    <row r="13106" spans="3:3">
      <c r="C13106" s="33"/>
    </row>
    <row r="13107" spans="3:3">
      <c r="C13107" s="33"/>
    </row>
    <row r="13108" spans="3:3">
      <c r="C13108" s="33"/>
    </row>
    <row r="13109" spans="3:3">
      <c r="C13109" s="33"/>
    </row>
    <row r="13110" spans="3:3">
      <c r="C13110" s="33"/>
    </row>
    <row r="13111" spans="3:3">
      <c r="C13111" s="33"/>
    </row>
    <row r="13112" spans="3:3">
      <c r="C13112" s="33"/>
    </row>
    <row r="13113" spans="3:3">
      <c r="C13113" s="33"/>
    </row>
    <row r="13114" spans="3:3">
      <c r="C13114" s="33"/>
    </row>
    <row r="13115" spans="3:3">
      <c r="C13115" s="33"/>
    </row>
    <row r="13116" spans="3:3">
      <c r="C13116" s="33"/>
    </row>
    <row r="13117" spans="3:3">
      <c r="C13117" s="33"/>
    </row>
    <row r="13118" spans="3:3">
      <c r="C13118" s="33"/>
    </row>
    <row r="13119" spans="3:3">
      <c r="C13119" s="33"/>
    </row>
    <row r="13120" spans="3:3">
      <c r="C13120" s="33"/>
    </row>
    <row r="13121" spans="3:3">
      <c r="C13121" s="33"/>
    </row>
    <row r="13122" spans="3:3">
      <c r="C13122" s="33"/>
    </row>
    <row r="13123" spans="3:3">
      <c r="C13123" s="33"/>
    </row>
    <row r="13124" spans="3:3">
      <c r="C13124" s="33"/>
    </row>
    <row r="13125" spans="3:3">
      <c r="C13125" s="33"/>
    </row>
    <row r="13126" spans="3:3">
      <c r="C13126" s="33"/>
    </row>
    <row r="13127" spans="3:3">
      <c r="C13127" s="33"/>
    </row>
    <row r="13128" spans="3:3">
      <c r="C13128" s="33"/>
    </row>
    <row r="13129" spans="3:3">
      <c r="C13129" s="33"/>
    </row>
    <row r="13130" spans="3:3">
      <c r="C13130" s="33"/>
    </row>
    <row r="13131" spans="3:3">
      <c r="C13131" s="33"/>
    </row>
    <row r="13132" spans="3:3">
      <c r="C13132" s="33"/>
    </row>
    <row r="13133" spans="3:3">
      <c r="C13133" s="33"/>
    </row>
    <row r="13134" spans="3:3">
      <c r="C13134" s="33"/>
    </row>
    <row r="13135" spans="3:3">
      <c r="C13135" s="33"/>
    </row>
    <row r="13136" spans="3:3">
      <c r="C13136" s="33"/>
    </row>
    <row r="13137" spans="3:3">
      <c r="C13137" s="33"/>
    </row>
    <row r="13138" spans="3:3">
      <c r="C13138" s="33"/>
    </row>
    <row r="13139" spans="3:3">
      <c r="C13139" s="33"/>
    </row>
    <row r="13140" spans="3:3">
      <c r="C13140" s="33"/>
    </row>
    <row r="13141" spans="3:3">
      <c r="C13141" s="33"/>
    </row>
    <row r="13142" spans="3:3">
      <c r="C13142" s="33"/>
    </row>
    <row r="13143" spans="3:3">
      <c r="C13143" s="33"/>
    </row>
    <row r="13144" spans="3:3">
      <c r="C13144" s="33"/>
    </row>
    <row r="13145" spans="3:3">
      <c r="C13145" s="33"/>
    </row>
    <row r="13146" spans="3:3">
      <c r="C13146" s="33"/>
    </row>
    <row r="13147" spans="3:3">
      <c r="C13147" s="33"/>
    </row>
    <row r="13148" spans="3:3">
      <c r="C13148" s="33"/>
    </row>
    <row r="13149" spans="3:3">
      <c r="C13149" s="33"/>
    </row>
    <row r="13150" spans="3:3">
      <c r="C13150" s="33"/>
    </row>
    <row r="13151" spans="3:3">
      <c r="C13151" s="33"/>
    </row>
    <row r="13152" spans="3:3">
      <c r="C13152" s="33"/>
    </row>
    <row r="13153" spans="3:3">
      <c r="C13153" s="33"/>
    </row>
    <row r="13154" spans="3:3">
      <c r="C13154" s="33"/>
    </row>
    <row r="13155" spans="3:3">
      <c r="C13155" s="33"/>
    </row>
    <row r="13156" spans="3:3">
      <c r="C13156" s="33"/>
    </row>
    <row r="13157" spans="3:3">
      <c r="C13157" s="33"/>
    </row>
    <row r="13158" spans="3:3">
      <c r="C13158" s="33"/>
    </row>
    <row r="13159" spans="3:3">
      <c r="C13159" s="33"/>
    </row>
    <row r="13160" spans="3:3">
      <c r="C13160" s="33"/>
    </row>
    <row r="13161" spans="3:3">
      <c r="C13161" s="33"/>
    </row>
    <row r="13162" spans="3:3">
      <c r="C13162" s="33"/>
    </row>
    <row r="13163" spans="3:3">
      <c r="C13163" s="33"/>
    </row>
    <row r="13164" spans="3:3">
      <c r="C13164" s="33"/>
    </row>
    <row r="13165" spans="3:3">
      <c r="C13165" s="33"/>
    </row>
    <row r="13166" spans="3:3">
      <c r="C13166" s="33"/>
    </row>
    <row r="13167" spans="3:3">
      <c r="C13167" s="33"/>
    </row>
    <row r="13168" spans="3:3">
      <c r="C13168" s="33"/>
    </row>
    <row r="13169" spans="3:3">
      <c r="C13169" s="33"/>
    </row>
    <row r="13170" spans="3:3">
      <c r="C13170" s="33"/>
    </row>
    <row r="13171" spans="3:3">
      <c r="C13171" s="33"/>
    </row>
    <row r="13172" spans="3:3">
      <c r="C13172" s="33"/>
    </row>
    <row r="13173" spans="3:3">
      <c r="C13173" s="33"/>
    </row>
    <row r="13174" spans="3:3">
      <c r="C13174" s="33"/>
    </row>
    <row r="13175" spans="3:3">
      <c r="C13175" s="33"/>
    </row>
    <row r="13176" spans="3:3">
      <c r="C13176" s="33"/>
    </row>
    <row r="13177" spans="3:3">
      <c r="C13177" s="33"/>
    </row>
    <row r="13178" spans="3:3">
      <c r="C13178" s="33"/>
    </row>
    <row r="13179" spans="3:3">
      <c r="C13179" s="33"/>
    </row>
    <row r="13180" spans="3:3">
      <c r="C13180" s="33"/>
    </row>
    <row r="13181" spans="3:3">
      <c r="C13181" s="33"/>
    </row>
    <row r="13182" spans="3:3">
      <c r="C13182" s="33"/>
    </row>
    <row r="13183" spans="3:3">
      <c r="C13183" s="33"/>
    </row>
    <row r="13184" spans="3:3">
      <c r="C13184" s="33"/>
    </row>
    <row r="13185" spans="3:3">
      <c r="C13185" s="33"/>
    </row>
    <row r="13186" spans="3:3">
      <c r="C13186" s="33"/>
    </row>
    <row r="13187" spans="3:3">
      <c r="C13187" s="33"/>
    </row>
    <row r="13188" spans="3:3">
      <c r="C13188" s="33"/>
    </row>
    <row r="13189" spans="3:3">
      <c r="C13189" s="33"/>
    </row>
    <row r="13190" spans="3:3">
      <c r="C13190" s="33"/>
    </row>
    <row r="13191" spans="3:3">
      <c r="C13191" s="33"/>
    </row>
    <row r="13192" spans="3:3">
      <c r="C13192" s="33"/>
    </row>
    <row r="13193" spans="3:3">
      <c r="C13193" s="33"/>
    </row>
    <row r="13194" spans="3:3">
      <c r="C13194" s="33"/>
    </row>
    <row r="13195" spans="3:3">
      <c r="C13195" s="33"/>
    </row>
    <row r="13196" spans="3:3">
      <c r="C13196" s="33"/>
    </row>
    <row r="13197" spans="3:3">
      <c r="C13197" s="33"/>
    </row>
    <row r="13198" spans="3:3">
      <c r="C13198" s="33"/>
    </row>
    <row r="13199" spans="3:3">
      <c r="C13199" s="33"/>
    </row>
    <row r="13200" spans="3:3">
      <c r="C13200" s="33"/>
    </row>
    <row r="13201" spans="3:3">
      <c r="C13201" s="33"/>
    </row>
    <row r="13202" spans="3:3">
      <c r="C13202" s="33"/>
    </row>
    <row r="13203" spans="3:3">
      <c r="C13203" s="33"/>
    </row>
    <row r="13204" spans="3:3">
      <c r="C13204" s="33"/>
    </row>
    <row r="13205" spans="3:3">
      <c r="C13205" s="33"/>
    </row>
    <row r="13206" spans="3:3">
      <c r="C13206" s="33"/>
    </row>
    <row r="13207" spans="3:3">
      <c r="C13207" s="33"/>
    </row>
    <row r="13208" spans="3:3">
      <c r="C13208" s="33"/>
    </row>
    <row r="13209" spans="3:3">
      <c r="C13209" s="33"/>
    </row>
    <row r="13210" spans="3:3">
      <c r="C13210" s="33"/>
    </row>
    <row r="13211" spans="3:3">
      <c r="C13211" s="33"/>
    </row>
    <row r="13212" spans="3:3">
      <c r="C13212" s="33"/>
    </row>
    <row r="13213" spans="3:3">
      <c r="C13213" s="33"/>
    </row>
    <row r="13214" spans="3:3">
      <c r="C13214" s="33"/>
    </row>
    <row r="13215" spans="3:3">
      <c r="C13215" s="33"/>
    </row>
    <row r="13216" spans="3:3">
      <c r="C13216" s="33"/>
    </row>
    <row r="13217" spans="3:3">
      <c r="C13217" s="33"/>
    </row>
    <row r="13218" spans="3:3">
      <c r="C13218" s="33"/>
    </row>
    <row r="13219" spans="3:3">
      <c r="C13219" s="33"/>
    </row>
    <row r="13220" spans="3:3">
      <c r="C13220" s="33"/>
    </row>
    <row r="13221" spans="3:3">
      <c r="C13221" s="33"/>
    </row>
    <row r="13222" spans="3:3">
      <c r="C13222" s="33"/>
    </row>
    <row r="13223" spans="3:3">
      <c r="C13223" s="33"/>
    </row>
    <row r="13224" spans="3:3">
      <c r="C13224" s="33"/>
    </row>
    <row r="13225" spans="3:3">
      <c r="C13225" s="33"/>
    </row>
    <row r="13226" spans="3:3">
      <c r="C13226" s="33"/>
    </row>
    <row r="13227" spans="3:3">
      <c r="C13227" s="33"/>
    </row>
    <row r="13228" spans="3:3">
      <c r="C13228" s="33"/>
    </row>
    <row r="13229" spans="3:3">
      <c r="C13229" s="33"/>
    </row>
    <row r="13230" spans="3:3">
      <c r="C13230" s="33"/>
    </row>
    <row r="13231" spans="3:3">
      <c r="C13231" s="33"/>
    </row>
    <row r="13232" spans="3:3">
      <c r="C13232" s="33"/>
    </row>
    <row r="13233" spans="3:3">
      <c r="C13233" s="33"/>
    </row>
    <row r="13234" spans="3:3">
      <c r="C13234" s="33"/>
    </row>
    <row r="13235" spans="3:3">
      <c r="C13235" s="33"/>
    </row>
    <row r="13236" spans="3:3">
      <c r="C13236" s="33"/>
    </row>
    <row r="13237" spans="3:3">
      <c r="C13237" s="33"/>
    </row>
    <row r="13238" spans="3:3">
      <c r="C13238" s="33"/>
    </row>
    <row r="13239" spans="3:3">
      <c r="C13239" s="33"/>
    </row>
    <row r="13240" spans="3:3">
      <c r="C13240" s="33"/>
    </row>
    <row r="13241" spans="3:3">
      <c r="C13241" s="33"/>
    </row>
    <row r="13242" spans="3:3">
      <c r="C13242" s="33"/>
    </row>
    <row r="13243" spans="3:3">
      <c r="C13243" s="33"/>
    </row>
    <row r="13244" spans="3:3">
      <c r="C13244" s="33"/>
    </row>
    <row r="13245" spans="3:3">
      <c r="C13245" s="33"/>
    </row>
    <row r="13246" spans="3:3">
      <c r="C13246" s="33"/>
    </row>
    <row r="13247" spans="3:3">
      <c r="C13247" s="33"/>
    </row>
    <row r="13248" spans="3:3">
      <c r="C13248" s="33"/>
    </row>
    <row r="13249" spans="3:3">
      <c r="C13249" s="33"/>
    </row>
    <row r="13250" spans="3:3">
      <c r="C13250" s="33"/>
    </row>
    <row r="13251" spans="3:3">
      <c r="C13251" s="33"/>
    </row>
    <row r="13252" spans="3:3">
      <c r="C13252" s="33"/>
    </row>
    <row r="13253" spans="3:3">
      <c r="C13253" s="33"/>
    </row>
    <row r="13254" spans="3:3">
      <c r="C13254" s="33"/>
    </row>
    <row r="13255" spans="3:3">
      <c r="C13255" s="33"/>
    </row>
    <row r="13256" spans="3:3">
      <c r="C13256" s="33"/>
    </row>
    <row r="13257" spans="3:3">
      <c r="C13257" s="33"/>
    </row>
    <row r="13258" spans="3:3">
      <c r="C13258" s="33"/>
    </row>
    <row r="13259" spans="3:3">
      <c r="C13259" s="33"/>
    </row>
    <row r="13260" spans="3:3">
      <c r="C13260" s="33"/>
    </row>
    <row r="13261" spans="3:3">
      <c r="C13261" s="33"/>
    </row>
    <row r="13262" spans="3:3">
      <c r="C13262" s="33"/>
    </row>
    <row r="13263" spans="3:3">
      <c r="C13263" s="33"/>
    </row>
    <row r="13264" spans="3:3">
      <c r="C13264" s="33"/>
    </row>
    <row r="13265" spans="3:3">
      <c r="C13265" s="33"/>
    </row>
    <row r="13266" spans="3:3">
      <c r="C13266" s="33"/>
    </row>
    <row r="13267" spans="3:3">
      <c r="C13267" s="33"/>
    </row>
    <row r="13268" spans="3:3">
      <c r="C13268" s="33"/>
    </row>
    <row r="13269" spans="3:3">
      <c r="C13269" s="33"/>
    </row>
    <row r="13270" spans="3:3">
      <c r="C13270" s="33"/>
    </row>
    <row r="13271" spans="3:3">
      <c r="C13271" s="33"/>
    </row>
    <row r="13272" spans="3:3">
      <c r="C13272" s="33"/>
    </row>
    <row r="13273" spans="3:3">
      <c r="C13273" s="33"/>
    </row>
    <row r="13274" spans="3:3">
      <c r="C13274" s="33"/>
    </row>
    <row r="13275" spans="3:3">
      <c r="C13275" s="33"/>
    </row>
    <row r="13276" spans="3:3">
      <c r="C13276" s="33"/>
    </row>
    <row r="13277" spans="3:3">
      <c r="C13277" s="33"/>
    </row>
    <row r="13278" spans="3:3">
      <c r="C13278" s="33"/>
    </row>
    <row r="13279" spans="3:3">
      <c r="C13279" s="33"/>
    </row>
    <row r="13280" spans="3:3">
      <c r="C13280" s="33"/>
    </row>
    <row r="13281" spans="3:3">
      <c r="C13281" s="33"/>
    </row>
    <row r="13282" spans="3:3">
      <c r="C13282" s="33"/>
    </row>
    <row r="13283" spans="3:3">
      <c r="C13283" s="33"/>
    </row>
    <row r="13284" spans="3:3">
      <c r="C13284" s="33"/>
    </row>
    <row r="13285" spans="3:3">
      <c r="C13285" s="33"/>
    </row>
    <row r="13286" spans="3:3">
      <c r="C13286" s="33"/>
    </row>
    <row r="13287" spans="3:3">
      <c r="C13287" s="33"/>
    </row>
    <row r="13288" spans="3:3">
      <c r="C13288" s="33"/>
    </row>
    <row r="13289" spans="3:3">
      <c r="C13289" s="33"/>
    </row>
    <row r="13290" spans="3:3">
      <c r="C13290" s="33"/>
    </row>
    <row r="13291" spans="3:3">
      <c r="C13291" s="33"/>
    </row>
    <row r="13292" spans="3:3">
      <c r="C13292" s="33"/>
    </row>
    <row r="13293" spans="3:3">
      <c r="C13293" s="33"/>
    </row>
    <row r="13294" spans="3:3">
      <c r="C13294" s="33"/>
    </row>
    <row r="13295" spans="3:3">
      <c r="C13295" s="33"/>
    </row>
    <row r="13296" spans="3:3">
      <c r="C13296" s="33"/>
    </row>
    <row r="13297" spans="3:3">
      <c r="C13297" s="33"/>
    </row>
    <row r="13298" spans="3:3">
      <c r="C13298" s="33"/>
    </row>
    <row r="13299" spans="3:3">
      <c r="C13299" s="33"/>
    </row>
    <row r="13300" spans="3:3">
      <c r="C13300" s="33"/>
    </row>
    <row r="13301" spans="3:3">
      <c r="C13301" s="33"/>
    </row>
    <row r="13302" spans="3:3">
      <c r="C13302" s="33"/>
    </row>
    <row r="13303" spans="3:3">
      <c r="C13303" s="33"/>
    </row>
    <row r="13304" spans="3:3">
      <c r="C13304" s="33"/>
    </row>
    <row r="13305" spans="3:3">
      <c r="C13305" s="33"/>
    </row>
    <row r="13306" spans="3:3">
      <c r="C13306" s="33"/>
    </row>
    <row r="13307" spans="3:3">
      <c r="C13307" s="33"/>
    </row>
    <row r="13308" spans="3:3">
      <c r="C13308" s="33"/>
    </row>
    <row r="13309" spans="3:3">
      <c r="C13309" s="33"/>
    </row>
    <row r="13310" spans="3:3">
      <c r="C13310" s="33"/>
    </row>
    <row r="13311" spans="3:3">
      <c r="C13311" s="33"/>
    </row>
    <row r="13312" spans="3:3">
      <c r="C13312" s="33"/>
    </row>
    <row r="13313" spans="3:3">
      <c r="C13313" s="33"/>
    </row>
    <row r="13314" spans="3:3">
      <c r="C13314" s="33"/>
    </row>
    <row r="13315" spans="3:3">
      <c r="C13315" s="33"/>
    </row>
    <row r="13316" spans="3:3">
      <c r="C13316" s="33"/>
    </row>
    <row r="13317" spans="3:3">
      <c r="C13317" s="33"/>
    </row>
    <row r="13318" spans="3:3">
      <c r="C13318" s="33"/>
    </row>
    <row r="13319" spans="3:3">
      <c r="C13319" s="33"/>
    </row>
    <row r="13320" spans="3:3">
      <c r="C13320" s="33"/>
    </row>
    <row r="13321" spans="3:3">
      <c r="C13321" s="33"/>
    </row>
    <row r="13322" spans="3:3">
      <c r="C13322" s="33"/>
    </row>
    <row r="13323" spans="3:3">
      <c r="C13323" s="33"/>
    </row>
    <row r="13324" spans="3:3">
      <c r="C13324" s="33"/>
    </row>
    <row r="13325" spans="3:3">
      <c r="C13325" s="33"/>
    </row>
    <row r="13326" spans="3:3">
      <c r="C13326" s="33"/>
    </row>
    <row r="13327" spans="3:3">
      <c r="C13327" s="33"/>
    </row>
    <row r="13328" spans="3:3">
      <c r="C13328" s="33"/>
    </row>
    <row r="13329" spans="3:3">
      <c r="C13329" s="33"/>
    </row>
    <row r="13330" spans="3:3">
      <c r="C13330" s="33"/>
    </row>
    <row r="13331" spans="3:3">
      <c r="C13331" s="33"/>
    </row>
    <row r="13332" spans="3:3">
      <c r="C13332" s="33"/>
    </row>
    <row r="13333" spans="3:3">
      <c r="C13333" s="33"/>
    </row>
    <row r="13334" spans="3:3">
      <c r="C13334" s="33"/>
    </row>
    <row r="13335" spans="3:3">
      <c r="C13335" s="33"/>
    </row>
    <row r="13336" spans="3:3">
      <c r="C13336" s="33"/>
    </row>
    <row r="13337" spans="3:3">
      <c r="C13337" s="33"/>
    </row>
    <row r="13338" spans="3:3">
      <c r="C13338" s="33"/>
    </row>
    <row r="13339" spans="3:3">
      <c r="C13339" s="33"/>
    </row>
    <row r="13340" spans="3:3">
      <c r="C13340" s="33"/>
    </row>
    <row r="13341" spans="3:3">
      <c r="C13341" s="33"/>
    </row>
    <row r="13342" spans="3:3">
      <c r="C13342" s="33"/>
    </row>
    <row r="13343" spans="3:3">
      <c r="C13343" s="33"/>
    </row>
    <row r="13344" spans="3:3">
      <c r="C13344" s="33"/>
    </row>
    <row r="13345" spans="3:3">
      <c r="C13345" s="33"/>
    </row>
    <row r="13346" spans="3:3">
      <c r="C13346" s="33"/>
    </row>
    <row r="13347" spans="3:3">
      <c r="C13347" s="33"/>
    </row>
    <row r="13348" spans="3:3">
      <c r="C13348" s="33"/>
    </row>
    <row r="13349" spans="3:3">
      <c r="C13349" s="33"/>
    </row>
    <row r="13350" spans="3:3">
      <c r="C13350" s="33"/>
    </row>
    <row r="13351" spans="3:3">
      <c r="C13351" s="33"/>
    </row>
    <row r="13352" spans="3:3">
      <c r="C13352" s="33"/>
    </row>
    <row r="13353" spans="3:3">
      <c r="C13353" s="33"/>
    </row>
    <row r="13354" spans="3:3">
      <c r="C13354" s="33"/>
    </row>
    <row r="13355" spans="3:3">
      <c r="C13355" s="33"/>
    </row>
    <row r="13356" spans="3:3">
      <c r="C13356" s="33"/>
    </row>
    <row r="13357" spans="3:3">
      <c r="C13357" s="33"/>
    </row>
    <row r="13358" spans="3:3">
      <c r="C13358" s="33"/>
    </row>
    <row r="13359" spans="3:3">
      <c r="C13359" s="33"/>
    </row>
    <row r="13360" spans="3:3">
      <c r="C13360" s="33"/>
    </row>
    <row r="13361" spans="3:3">
      <c r="C13361" s="33"/>
    </row>
    <row r="13362" spans="3:3">
      <c r="C13362" s="33"/>
    </row>
    <row r="13363" spans="3:3">
      <c r="C13363" s="33"/>
    </row>
    <row r="13364" spans="3:3">
      <c r="C13364" s="33"/>
    </row>
    <row r="13365" spans="3:3">
      <c r="C13365" s="33"/>
    </row>
    <row r="13366" spans="3:3">
      <c r="C13366" s="33"/>
    </row>
    <row r="13367" spans="3:3">
      <c r="C13367" s="33"/>
    </row>
    <row r="13368" spans="3:3">
      <c r="C13368" s="33"/>
    </row>
    <row r="13369" spans="3:3">
      <c r="C13369" s="33"/>
    </row>
    <row r="13370" spans="3:3">
      <c r="C13370" s="33"/>
    </row>
    <row r="13371" spans="3:3">
      <c r="C13371" s="33"/>
    </row>
    <row r="13372" spans="3:3">
      <c r="C13372" s="33"/>
    </row>
    <row r="13373" spans="3:3">
      <c r="C13373" s="33"/>
    </row>
    <row r="13374" spans="3:3">
      <c r="C13374" s="33"/>
    </row>
    <row r="13375" spans="3:3">
      <c r="C13375" s="33"/>
    </row>
    <row r="13376" spans="3:3">
      <c r="C13376" s="33"/>
    </row>
    <row r="13377" spans="3:3">
      <c r="C13377" s="33"/>
    </row>
    <row r="13378" spans="3:3">
      <c r="C13378" s="33"/>
    </row>
    <row r="13379" spans="3:3">
      <c r="C13379" s="33"/>
    </row>
    <row r="13380" spans="3:3">
      <c r="C13380" s="33"/>
    </row>
    <row r="13381" spans="3:3">
      <c r="C13381" s="33"/>
    </row>
    <row r="13382" spans="3:3">
      <c r="C13382" s="33"/>
    </row>
    <row r="13383" spans="3:3">
      <c r="C13383" s="33"/>
    </row>
    <row r="13384" spans="3:3">
      <c r="C13384" s="33"/>
    </row>
    <row r="13385" spans="3:3">
      <c r="C13385" s="33"/>
    </row>
    <row r="13386" spans="3:3">
      <c r="C13386" s="33"/>
    </row>
    <row r="13387" spans="3:3">
      <c r="C13387" s="33"/>
    </row>
    <row r="13388" spans="3:3">
      <c r="C13388" s="33"/>
    </row>
    <row r="13389" spans="3:3">
      <c r="C13389" s="33"/>
    </row>
    <row r="13390" spans="3:3">
      <c r="C13390" s="33"/>
    </row>
    <row r="13391" spans="3:3">
      <c r="C13391" s="33"/>
    </row>
    <row r="13392" spans="3:3">
      <c r="C13392" s="33"/>
    </row>
    <row r="13393" spans="3:3">
      <c r="C13393" s="33"/>
    </row>
    <row r="13394" spans="3:3">
      <c r="C13394" s="33"/>
    </row>
    <row r="13395" spans="3:3">
      <c r="C13395" s="33"/>
    </row>
    <row r="13396" spans="3:3">
      <c r="C13396" s="33"/>
    </row>
    <row r="13397" spans="3:3">
      <c r="C13397" s="33"/>
    </row>
    <row r="13398" spans="3:3">
      <c r="C13398" s="33"/>
    </row>
    <row r="13399" spans="3:3">
      <c r="C13399" s="33"/>
    </row>
    <row r="13400" spans="3:3">
      <c r="C13400" s="33"/>
    </row>
    <row r="13401" spans="3:3">
      <c r="C13401" s="33"/>
    </row>
    <row r="13402" spans="3:3">
      <c r="C13402" s="33"/>
    </row>
    <row r="13403" spans="3:3">
      <c r="C13403" s="33"/>
    </row>
    <row r="13404" spans="3:3">
      <c r="C13404" s="33"/>
    </row>
    <row r="13405" spans="3:3">
      <c r="C13405" s="33"/>
    </row>
    <row r="13406" spans="3:3">
      <c r="C13406" s="33"/>
    </row>
    <row r="13407" spans="3:3">
      <c r="C13407" s="33"/>
    </row>
    <row r="13408" spans="3:3">
      <c r="C13408" s="33"/>
    </row>
    <row r="13409" spans="3:3">
      <c r="C13409" s="33"/>
    </row>
    <row r="13410" spans="3:3">
      <c r="C13410" s="33"/>
    </row>
    <row r="13411" spans="3:3">
      <c r="C13411" s="33"/>
    </row>
    <row r="13412" spans="3:3">
      <c r="C13412" s="33"/>
    </row>
    <row r="13413" spans="3:3">
      <c r="C13413" s="33"/>
    </row>
    <row r="13414" spans="3:3">
      <c r="C13414" s="33"/>
    </row>
    <row r="13415" spans="3:3">
      <c r="C13415" s="33"/>
    </row>
    <row r="13416" spans="3:3">
      <c r="C13416" s="33"/>
    </row>
    <row r="13417" spans="3:3">
      <c r="C13417" s="33"/>
    </row>
    <row r="13418" spans="3:3">
      <c r="C13418" s="33"/>
    </row>
    <row r="13419" spans="3:3">
      <c r="C13419" s="33"/>
    </row>
    <row r="13420" spans="3:3">
      <c r="C13420" s="33"/>
    </row>
    <row r="13421" spans="3:3">
      <c r="C13421" s="33"/>
    </row>
    <row r="13422" spans="3:3">
      <c r="C13422" s="33"/>
    </row>
    <row r="13423" spans="3:3">
      <c r="C13423" s="33"/>
    </row>
    <row r="13424" spans="3:3">
      <c r="C13424" s="33"/>
    </row>
    <row r="13425" spans="3:3">
      <c r="C13425" s="33"/>
    </row>
    <row r="13426" spans="3:3">
      <c r="C13426" s="33"/>
    </row>
    <row r="13427" spans="3:3">
      <c r="C13427" s="33"/>
    </row>
    <row r="13428" spans="3:3">
      <c r="C13428" s="33"/>
    </row>
    <row r="13429" spans="3:3">
      <c r="C13429" s="33"/>
    </row>
    <row r="13430" spans="3:3">
      <c r="C13430" s="33"/>
    </row>
    <row r="13431" spans="3:3">
      <c r="C13431" s="33"/>
    </row>
    <row r="13432" spans="3:3">
      <c r="C13432" s="33"/>
    </row>
    <row r="13433" spans="3:3">
      <c r="C13433" s="33"/>
    </row>
    <row r="13434" spans="3:3">
      <c r="C13434" s="33"/>
    </row>
    <row r="13435" spans="3:3">
      <c r="C13435" s="33"/>
    </row>
    <row r="13436" spans="3:3">
      <c r="C13436" s="33"/>
    </row>
    <row r="13437" spans="3:3">
      <c r="C13437" s="33"/>
    </row>
    <row r="13438" spans="3:3">
      <c r="C13438" s="33"/>
    </row>
    <row r="13439" spans="3:3">
      <c r="C13439" s="33"/>
    </row>
    <row r="13440" spans="3:3">
      <c r="C13440" s="33"/>
    </row>
    <row r="13441" spans="3:3">
      <c r="C13441" s="33"/>
    </row>
    <row r="13442" spans="3:3">
      <c r="C13442" s="33"/>
    </row>
    <row r="13443" spans="3:3">
      <c r="C13443" s="33"/>
    </row>
    <row r="13444" spans="3:3">
      <c r="C13444" s="33"/>
    </row>
    <row r="13445" spans="3:3">
      <c r="C13445" s="33"/>
    </row>
    <row r="13446" spans="3:3">
      <c r="C13446" s="33"/>
    </row>
    <row r="13447" spans="3:3">
      <c r="C13447" s="33"/>
    </row>
    <row r="13448" spans="3:3">
      <c r="C13448" s="33"/>
    </row>
    <row r="13449" spans="3:3">
      <c r="C13449" s="33"/>
    </row>
    <row r="13450" spans="3:3">
      <c r="C13450" s="33"/>
    </row>
    <row r="13451" spans="3:3">
      <c r="C13451" s="33"/>
    </row>
    <row r="13452" spans="3:3">
      <c r="C13452" s="33"/>
    </row>
    <row r="13453" spans="3:3">
      <c r="C13453" s="33"/>
    </row>
    <row r="13454" spans="3:3">
      <c r="C13454" s="33"/>
    </row>
    <row r="13455" spans="3:3">
      <c r="C13455" s="33"/>
    </row>
    <row r="13456" spans="3:3">
      <c r="C13456" s="33"/>
    </row>
    <row r="13457" spans="3:3">
      <c r="C13457" s="33"/>
    </row>
    <row r="13458" spans="3:3">
      <c r="C13458" s="33"/>
    </row>
    <row r="13459" spans="3:3">
      <c r="C13459" s="33"/>
    </row>
    <row r="13460" spans="3:3">
      <c r="C13460" s="33"/>
    </row>
    <row r="13461" spans="3:3">
      <c r="C13461" s="33"/>
    </row>
    <row r="13462" spans="3:3">
      <c r="C13462" s="33"/>
    </row>
    <row r="13463" spans="3:3">
      <c r="C13463" s="33"/>
    </row>
    <row r="13464" spans="3:3">
      <c r="C13464" s="33"/>
    </row>
    <row r="13465" spans="3:3">
      <c r="C13465" s="33"/>
    </row>
    <row r="13466" spans="3:3">
      <c r="C13466" s="33"/>
    </row>
    <row r="13467" spans="3:3">
      <c r="C13467" s="33"/>
    </row>
    <row r="13468" spans="3:3">
      <c r="C13468" s="33"/>
    </row>
    <row r="13469" spans="3:3">
      <c r="C13469" s="33"/>
    </row>
    <row r="13470" spans="3:3">
      <c r="C13470" s="33"/>
    </row>
    <row r="13471" spans="3:3">
      <c r="C13471" s="33"/>
    </row>
    <row r="13472" spans="3:3">
      <c r="C13472" s="33"/>
    </row>
    <row r="13473" spans="3:3">
      <c r="C13473" s="33"/>
    </row>
    <row r="13474" spans="3:3">
      <c r="C13474" s="33"/>
    </row>
    <row r="13475" spans="3:3">
      <c r="C13475" s="33"/>
    </row>
    <row r="13476" spans="3:3">
      <c r="C13476" s="33"/>
    </row>
    <row r="13477" spans="3:3">
      <c r="C13477" s="33"/>
    </row>
    <row r="13478" spans="3:3">
      <c r="C13478" s="33"/>
    </row>
    <row r="13479" spans="3:3">
      <c r="C13479" s="33"/>
    </row>
    <row r="13480" spans="3:3">
      <c r="C13480" s="33"/>
    </row>
    <row r="13481" spans="3:3">
      <c r="C13481" s="33"/>
    </row>
    <row r="13482" spans="3:3">
      <c r="C13482" s="33"/>
    </row>
    <row r="13483" spans="3:3">
      <c r="C13483" s="33"/>
    </row>
    <row r="13484" spans="3:3">
      <c r="C13484" s="33"/>
    </row>
    <row r="13485" spans="3:3">
      <c r="C13485" s="33"/>
    </row>
    <row r="13486" spans="3:3">
      <c r="C13486" s="33"/>
    </row>
    <row r="13487" spans="3:3">
      <c r="C13487" s="33"/>
    </row>
    <row r="13488" spans="3:3">
      <c r="C13488" s="33"/>
    </row>
    <row r="13489" spans="3:3">
      <c r="C13489" s="33"/>
    </row>
    <row r="13490" spans="3:3">
      <c r="C13490" s="33"/>
    </row>
    <row r="13491" spans="3:3">
      <c r="C13491" s="33"/>
    </row>
    <row r="13492" spans="3:3">
      <c r="C13492" s="33"/>
    </row>
    <row r="13493" spans="3:3">
      <c r="C13493" s="33"/>
    </row>
    <row r="13494" spans="3:3">
      <c r="C13494" s="33"/>
    </row>
    <row r="13495" spans="3:3">
      <c r="C13495" s="33"/>
    </row>
    <row r="13496" spans="3:3">
      <c r="C13496" s="33"/>
    </row>
    <row r="13497" spans="3:3">
      <c r="C13497" s="33"/>
    </row>
    <row r="13498" spans="3:3">
      <c r="C13498" s="33"/>
    </row>
    <row r="13499" spans="3:3">
      <c r="C13499" s="33"/>
    </row>
    <row r="13500" spans="3:3">
      <c r="C13500" s="33"/>
    </row>
    <row r="13501" spans="3:3">
      <c r="C13501" s="33"/>
    </row>
    <row r="13502" spans="3:3">
      <c r="C13502" s="33"/>
    </row>
    <row r="13503" spans="3:3">
      <c r="C13503" s="33"/>
    </row>
    <row r="13504" spans="3:3">
      <c r="C13504" s="33"/>
    </row>
    <row r="13505" spans="3:3">
      <c r="C13505" s="33"/>
    </row>
    <row r="13506" spans="3:3">
      <c r="C13506" s="33"/>
    </row>
    <row r="13507" spans="3:3">
      <c r="C13507" s="33"/>
    </row>
    <row r="13508" spans="3:3">
      <c r="C13508" s="33"/>
    </row>
    <row r="13509" spans="3:3">
      <c r="C13509" s="33"/>
    </row>
    <row r="13510" spans="3:3">
      <c r="C13510" s="33"/>
    </row>
    <row r="13511" spans="3:3">
      <c r="C13511" s="33"/>
    </row>
    <row r="13512" spans="3:3">
      <c r="C13512" s="33"/>
    </row>
    <row r="13513" spans="3:3">
      <c r="C13513" s="33"/>
    </row>
    <row r="13514" spans="3:3">
      <c r="C13514" s="33"/>
    </row>
    <row r="13515" spans="3:3">
      <c r="C13515" s="33"/>
    </row>
    <row r="13516" spans="3:3">
      <c r="C13516" s="33"/>
    </row>
    <row r="13517" spans="3:3">
      <c r="C13517" s="33"/>
    </row>
    <row r="13518" spans="3:3">
      <c r="C13518" s="33"/>
    </row>
    <row r="13519" spans="3:3">
      <c r="C13519" s="33"/>
    </row>
    <row r="13520" spans="3:3">
      <c r="C13520" s="33"/>
    </row>
    <row r="13521" spans="3:3">
      <c r="C13521" s="33"/>
    </row>
    <row r="13522" spans="3:3">
      <c r="C13522" s="33"/>
    </row>
    <row r="13523" spans="3:3">
      <c r="C13523" s="33"/>
    </row>
    <row r="13524" spans="3:3">
      <c r="C13524" s="33"/>
    </row>
    <row r="13525" spans="3:3">
      <c r="C13525" s="33"/>
    </row>
    <row r="13526" spans="3:3">
      <c r="C13526" s="33"/>
    </row>
    <row r="13527" spans="3:3">
      <c r="C13527" s="33"/>
    </row>
    <row r="13528" spans="3:3">
      <c r="C13528" s="33"/>
    </row>
    <row r="13529" spans="3:3">
      <c r="C13529" s="33"/>
    </row>
    <row r="13530" spans="3:3">
      <c r="C13530" s="33"/>
    </row>
    <row r="13531" spans="3:3">
      <c r="C13531" s="33"/>
    </row>
    <row r="13532" spans="3:3">
      <c r="C13532" s="33"/>
    </row>
    <row r="13533" spans="3:3">
      <c r="C13533" s="33"/>
    </row>
    <row r="13534" spans="3:3">
      <c r="C13534" s="33"/>
    </row>
    <row r="13535" spans="3:3">
      <c r="C13535" s="33"/>
    </row>
    <row r="13536" spans="3:3">
      <c r="C13536" s="33"/>
    </row>
    <row r="13537" spans="3:3">
      <c r="C13537" s="33"/>
    </row>
    <row r="13538" spans="3:3">
      <c r="C13538" s="33"/>
    </row>
    <row r="13539" spans="3:3">
      <c r="C13539" s="33"/>
    </row>
    <row r="13540" spans="3:3">
      <c r="C13540" s="33"/>
    </row>
    <row r="13541" spans="3:3">
      <c r="C13541" s="33"/>
    </row>
    <row r="13542" spans="3:3">
      <c r="C13542" s="33"/>
    </row>
    <row r="13543" spans="3:3">
      <c r="C13543" s="33"/>
    </row>
    <row r="13544" spans="3:3">
      <c r="C13544" s="33"/>
    </row>
    <row r="13545" spans="3:3">
      <c r="C13545" s="33"/>
    </row>
    <row r="13546" spans="3:3">
      <c r="C13546" s="33"/>
    </row>
    <row r="13547" spans="3:3">
      <c r="C13547" s="33"/>
    </row>
    <row r="13548" spans="3:3">
      <c r="C13548" s="33"/>
    </row>
    <row r="13549" spans="3:3">
      <c r="C13549" s="33"/>
    </row>
    <row r="13550" spans="3:3">
      <c r="C13550" s="33"/>
    </row>
    <row r="13551" spans="3:3">
      <c r="C13551" s="33"/>
    </row>
    <row r="13552" spans="3:3">
      <c r="C13552" s="33"/>
    </row>
    <row r="13553" spans="3:3">
      <c r="C13553" s="33"/>
    </row>
    <row r="13554" spans="3:3">
      <c r="C13554" s="33"/>
    </row>
    <row r="13555" spans="3:3">
      <c r="C13555" s="33"/>
    </row>
    <row r="13556" spans="3:3">
      <c r="C13556" s="33"/>
    </row>
    <row r="13557" spans="3:3">
      <c r="C13557" s="33"/>
    </row>
    <row r="13558" spans="3:3">
      <c r="C13558" s="33"/>
    </row>
    <row r="13559" spans="3:3">
      <c r="C13559" s="33"/>
    </row>
    <row r="13560" spans="3:3">
      <c r="C13560" s="33"/>
    </row>
    <row r="13561" spans="3:3">
      <c r="C13561" s="33"/>
    </row>
    <row r="13562" spans="3:3">
      <c r="C13562" s="33"/>
    </row>
    <row r="13563" spans="3:3">
      <c r="C13563" s="33"/>
    </row>
    <row r="13564" spans="3:3">
      <c r="C13564" s="33"/>
    </row>
    <row r="13565" spans="3:3">
      <c r="C13565" s="33"/>
    </row>
    <row r="13566" spans="3:3">
      <c r="C13566" s="33"/>
    </row>
    <row r="13567" spans="3:3">
      <c r="C13567" s="33"/>
    </row>
    <row r="13568" spans="3:3">
      <c r="C13568" s="33"/>
    </row>
    <row r="13569" spans="3:3">
      <c r="C13569" s="33"/>
    </row>
    <row r="13570" spans="3:3">
      <c r="C13570" s="33"/>
    </row>
    <row r="13571" spans="3:3">
      <c r="C13571" s="33"/>
    </row>
    <row r="13572" spans="3:3">
      <c r="C13572" s="33"/>
    </row>
    <row r="13573" spans="3:3">
      <c r="C13573" s="33"/>
    </row>
    <row r="13574" spans="3:3">
      <c r="C13574" s="33"/>
    </row>
    <row r="13575" spans="3:3">
      <c r="C13575" s="33"/>
    </row>
    <row r="13576" spans="3:3">
      <c r="C13576" s="33"/>
    </row>
    <row r="13577" spans="3:3">
      <c r="C13577" s="33"/>
    </row>
    <row r="13578" spans="3:3">
      <c r="C13578" s="33"/>
    </row>
    <row r="13579" spans="3:3">
      <c r="C13579" s="33"/>
    </row>
    <row r="13580" spans="3:3">
      <c r="C13580" s="33"/>
    </row>
    <row r="13581" spans="3:3">
      <c r="C13581" s="33"/>
    </row>
    <row r="13582" spans="3:3">
      <c r="C13582" s="33"/>
    </row>
    <row r="13583" spans="3:3">
      <c r="C13583" s="33"/>
    </row>
    <row r="13584" spans="3:3">
      <c r="C13584" s="33"/>
    </row>
    <row r="13585" spans="3:3">
      <c r="C13585" s="33"/>
    </row>
    <row r="13586" spans="3:3">
      <c r="C13586" s="33"/>
    </row>
    <row r="13587" spans="3:3">
      <c r="C13587" s="33"/>
    </row>
    <row r="13588" spans="3:3">
      <c r="C13588" s="33"/>
    </row>
    <row r="13589" spans="3:3">
      <c r="C13589" s="33"/>
    </row>
    <row r="13590" spans="3:3">
      <c r="C13590" s="33"/>
    </row>
    <row r="13591" spans="3:3">
      <c r="C13591" s="33"/>
    </row>
    <row r="13592" spans="3:3">
      <c r="C13592" s="33"/>
    </row>
    <row r="13593" spans="3:3">
      <c r="C13593" s="33"/>
    </row>
    <row r="13594" spans="3:3">
      <c r="C13594" s="33"/>
    </row>
    <row r="13595" spans="3:3">
      <c r="C13595" s="33"/>
    </row>
    <row r="13596" spans="3:3">
      <c r="C13596" s="33"/>
    </row>
    <row r="13597" spans="3:3">
      <c r="C13597" s="33"/>
    </row>
    <row r="13598" spans="3:3">
      <c r="C13598" s="33"/>
    </row>
    <row r="13599" spans="3:3">
      <c r="C13599" s="33"/>
    </row>
    <row r="13600" spans="3:3">
      <c r="C13600" s="33"/>
    </row>
    <row r="13601" spans="3:3">
      <c r="C13601" s="33"/>
    </row>
    <row r="13602" spans="3:3">
      <c r="C13602" s="33"/>
    </row>
    <row r="13603" spans="3:3">
      <c r="C13603" s="33"/>
    </row>
    <row r="13604" spans="3:3">
      <c r="C13604" s="33"/>
    </row>
    <row r="13605" spans="3:3">
      <c r="C13605" s="33"/>
    </row>
    <row r="13606" spans="3:3">
      <c r="C13606" s="33"/>
    </row>
    <row r="13607" spans="3:3">
      <c r="C13607" s="33"/>
    </row>
    <row r="13608" spans="3:3">
      <c r="C13608" s="33"/>
    </row>
    <row r="13609" spans="3:3">
      <c r="C13609" s="33"/>
    </row>
    <row r="13610" spans="3:3">
      <c r="C13610" s="33"/>
    </row>
    <row r="13611" spans="3:3">
      <c r="C13611" s="33"/>
    </row>
    <row r="13612" spans="3:3">
      <c r="C13612" s="33"/>
    </row>
    <row r="13613" spans="3:3">
      <c r="C13613" s="33"/>
    </row>
    <row r="13614" spans="3:3">
      <c r="C13614" s="33"/>
    </row>
    <row r="13615" spans="3:3">
      <c r="C13615" s="33"/>
    </row>
    <row r="13616" spans="3:3">
      <c r="C13616" s="33"/>
    </row>
    <row r="13617" spans="3:3">
      <c r="C13617" s="33"/>
    </row>
    <row r="13618" spans="3:3">
      <c r="C13618" s="33"/>
    </row>
    <row r="13619" spans="3:3">
      <c r="C13619" s="33"/>
    </row>
    <row r="13620" spans="3:3">
      <c r="C13620" s="33"/>
    </row>
    <row r="13621" spans="3:3">
      <c r="C13621" s="33"/>
    </row>
    <row r="13622" spans="3:3">
      <c r="C13622" s="33"/>
    </row>
    <row r="13623" spans="3:3">
      <c r="C13623" s="33"/>
    </row>
    <row r="13624" spans="3:3">
      <c r="C13624" s="33"/>
    </row>
    <row r="13625" spans="3:3">
      <c r="C13625" s="33"/>
    </row>
    <row r="13626" spans="3:3">
      <c r="C13626" s="33"/>
    </row>
    <row r="13627" spans="3:3">
      <c r="C13627" s="33"/>
    </row>
    <row r="13628" spans="3:3">
      <c r="C13628" s="33"/>
    </row>
    <row r="13629" spans="3:3">
      <c r="C13629" s="33"/>
    </row>
    <row r="13630" spans="3:3">
      <c r="C13630" s="33"/>
    </row>
    <row r="13631" spans="3:3">
      <c r="C13631" s="33"/>
    </row>
    <row r="13632" spans="3:3">
      <c r="C13632" s="33"/>
    </row>
    <row r="13633" spans="3:3">
      <c r="C13633" s="33"/>
    </row>
    <row r="13634" spans="3:3">
      <c r="C13634" s="33"/>
    </row>
    <row r="13635" spans="3:3">
      <c r="C13635" s="33"/>
    </row>
    <row r="13636" spans="3:3">
      <c r="C13636" s="33"/>
    </row>
    <row r="13637" spans="3:3">
      <c r="C13637" s="33"/>
    </row>
    <row r="13638" spans="3:3">
      <c r="C13638" s="33"/>
    </row>
    <row r="13639" spans="3:3">
      <c r="C13639" s="33"/>
    </row>
    <row r="13640" spans="3:3">
      <c r="C13640" s="33"/>
    </row>
    <row r="13641" spans="3:3">
      <c r="C13641" s="33"/>
    </row>
    <row r="13642" spans="3:3">
      <c r="C13642" s="33"/>
    </row>
    <row r="13643" spans="3:3">
      <c r="C13643" s="33"/>
    </row>
    <row r="13644" spans="3:3">
      <c r="C13644" s="33"/>
    </row>
    <row r="13645" spans="3:3">
      <c r="C13645" s="33"/>
    </row>
    <row r="13646" spans="3:3">
      <c r="C13646" s="33"/>
    </row>
    <row r="13647" spans="3:3">
      <c r="C13647" s="33"/>
    </row>
    <row r="13648" spans="3:3">
      <c r="C13648" s="33"/>
    </row>
    <row r="13649" spans="3:3">
      <c r="C13649" s="33"/>
    </row>
    <row r="13650" spans="3:3">
      <c r="C13650" s="33"/>
    </row>
    <row r="13651" spans="3:3">
      <c r="C13651" s="33"/>
    </row>
    <row r="13652" spans="3:3">
      <c r="C13652" s="33"/>
    </row>
    <row r="13653" spans="3:3">
      <c r="C13653" s="33"/>
    </row>
    <row r="13654" spans="3:3">
      <c r="C13654" s="33"/>
    </row>
    <row r="13655" spans="3:3">
      <c r="C13655" s="33"/>
    </row>
    <row r="13656" spans="3:3">
      <c r="C13656" s="33"/>
    </row>
    <row r="13657" spans="3:3">
      <c r="C13657" s="33"/>
    </row>
    <row r="13658" spans="3:3">
      <c r="C13658" s="33"/>
    </row>
    <row r="13659" spans="3:3">
      <c r="C13659" s="33"/>
    </row>
    <row r="13660" spans="3:3">
      <c r="C13660" s="33"/>
    </row>
    <row r="13661" spans="3:3">
      <c r="C13661" s="33"/>
    </row>
    <row r="13662" spans="3:3">
      <c r="C13662" s="33"/>
    </row>
    <row r="13663" spans="3:3">
      <c r="C13663" s="33"/>
    </row>
    <row r="13664" spans="3:3">
      <c r="C13664" s="33"/>
    </row>
    <row r="13665" spans="3:3">
      <c r="C13665" s="33"/>
    </row>
    <row r="13666" spans="3:3">
      <c r="C13666" s="33"/>
    </row>
    <row r="13667" spans="3:3">
      <c r="C13667" s="33"/>
    </row>
    <row r="13668" spans="3:3">
      <c r="C13668" s="33"/>
    </row>
    <row r="13669" spans="3:3">
      <c r="C13669" s="33"/>
    </row>
    <row r="13670" spans="3:3">
      <c r="C13670" s="33"/>
    </row>
    <row r="13671" spans="3:3">
      <c r="C13671" s="33"/>
    </row>
    <row r="13672" spans="3:3">
      <c r="C13672" s="33"/>
    </row>
    <row r="13673" spans="3:3">
      <c r="C13673" s="33"/>
    </row>
    <row r="13674" spans="3:3">
      <c r="C13674" s="33"/>
    </row>
    <row r="13675" spans="3:3">
      <c r="C13675" s="33"/>
    </row>
    <row r="13676" spans="3:3">
      <c r="C13676" s="33"/>
    </row>
    <row r="13677" spans="3:3">
      <c r="C13677" s="33"/>
    </row>
    <row r="13678" spans="3:3">
      <c r="C13678" s="33"/>
    </row>
    <row r="13679" spans="3:3">
      <c r="C13679" s="33"/>
    </row>
    <row r="13680" spans="3:3">
      <c r="C13680" s="33"/>
    </row>
    <row r="13681" spans="3:3">
      <c r="C13681" s="33"/>
    </row>
    <row r="13682" spans="3:3">
      <c r="C13682" s="33"/>
    </row>
    <row r="13683" spans="3:3">
      <c r="C13683" s="33"/>
    </row>
    <row r="13684" spans="3:3">
      <c r="C13684" s="33"/>
    </row>
    <row r="13685" spans="3:3">
      <c r="C13685" s="33"/>
    </row>
    <row r="13686" spans="3:3">
      <c r="C13686" s="33"/>
    </row>
    <row r="13687" spans="3:3">
      <c r="C13687" s="33"/>
    </row>
    <row r="13688" spans="3:3">
      <c r="C13688" s="33"/>
    </row>
    <row r="13689" spans="3:3">
      <c r="C13689" s="33"/>
    </row>
    <row r="13690" spans="3:3">
      <c r="C13690" s="33"/>
    </row>
    <row r="13691" spans="3:3">
      <c r="C13691" s="33"/>
    </row>
    <row r="13692" spans="3:3">
      <c r="C13692" s="33"/>
    </row>
    <row r="13693" spans="3:3">
      <c r="C13693" s="33"/>
    </row>
    <row r="13694" spans="3:3">
      <c r="C13694" s="33"/>
    </row>
    <row r="13695" spans="3:3">
      <c r="C13695" s="33"/>
    </row>
    <row r="13696" spans="3:3">
      <c r="C13696" s="33"/>
    </row>
    <row r="13697" spans="3:3">
      <c r="C13697" s="33"/>
    </row>
    <row r="13698" spans="3:3">
      <c r="C13698" s="33"/>
    </row>
    <row r="13699" spans="3:3">
      <c r="C13699" s="33"/>
    </row>
    <row r="13700" spans="3:3">
      <c r="C13700" s="33"/>
    </row>
    <row r="13701" spans="3:3">
      <c r="C13701" s="33"/>
    </row>
    <row r="13702" spans="3:3">
      <c r="C13702" s="33"/>
    </row>
    <row r="13703" spans="3:3">
      <c r="C13703" s="33"/>
    </row>
    <row r="13704" spans="3:3">
      <c r="C13704" s="33"/>
    </row>
    <row r="13705" spans="3:3">
      <c r="C13705" s="33"/>
    </row>
    <row r="13706" spans="3:3">
      <c r="C13706" s="33"/>
    </row>
    <row r="13707" spans="3:3">
      <c r="C13707" s="33"/>
    </row>
    <row r="13708" spans="3:3">
      <c r="C13708" s="33"/>
    </row>
    <row r="13709" spans="3:3">
      <c r="C13709" s="33"/>
    </row>
    <row r="13710" spans="3:3">
      <c r="C13710" s="33"/>
    </row>
    <row r="13711" spans="3:3">
      <c r="C13711" s="33"/>
    </row>
    <row r="13712" spans="3:3">
      <c r="C13712" s="33"/>
    </row>
    <row r="13713" spans="3:3">
      <c r="C13713" s="33"/>
    </row>
    <row r="13714" spans="3:3">
      <c r="C13714" s="33"/>
    </row>
    <row r="13715" spans="3:3">
      <c r="C13715" s="33"/>
    </row>
    <row r="13716" spans="3:3">
      <c r="C13716" s="33"/>
    </row>
    <row r="13717" spans="3:3">
      <c r="C13717" s="33"/>
    </row>
    <row r="13718" spans="3:3">
      <c r="C13718" s="33"/>
    </row>
    <row r="13719" spans="3:3">
      <c r="C13719" s="33"/>
    </row>
    <row r="13720" spans="3:3">
      <c r="C13720" s="33"/>
    </row>
    <row r="13721" spans="3:3">
      <c r="C13721" s="33"/>
    </row>
    <row r="13722" spans="3:3">
      <c r="C13722" s="33"/>
    </row>
    <row r="13723" spans="3:3">
      <c r="C13723" s="33"/>
    </row>
    <row r="13724" spans="3:3">
      <c r="C13724" s="33"/>
    </row>
    <row r="13725" spans="3:3">
      <c r="C13725" s="33"/>
    </row>
    <row r="13726" spans="3:3">
      <c r="C13726" s="33"/>
    </row>
    <row r="13727" spans="3:3">
      <c r="C13727" s="33"/>
    </row>
    <row r="13728" spans="3:3">
      <c r="C13728" s="33"/>
    </row>
    <row r="13729" spans="3:3">
      <c r="C13729" s="33"/>
    </row>
    <row r="13730" spans="3:3">
      <c r="C13730" s="33"/>
    </row>
    <row r="13731" spans="3:3">
      <c r="C13731" s="33"/>
    </row>
    <row r="13732" spans="3:3">
      <c r="C13732" s="33"/>
    </row>
    <row r="13733" spans="3:3">
      <c r="C13733" s="33"/>
    </row>
    <row r="13734" spans="3:3">
      <c r="C13734" s="33"/>
    </row>
    <row r="13735" spans="3:3">
      <c r="C13735" s="33"/>
    </row>
    <row r="13736" spans="3:3">
      <c r="C13736" s="33"/>
    </row>
    <row r="13737" spans="3:3">
      <c r="C13737" s="33"/>
    </row>
    <row r="13738" spans="3:3">
      <c r="C13738" s="33"/>
    </row>
    <row r="13739" spans="3:3">
      <c r="C13739" s="33"/>
    </row>
    <row r="13740" spans="3:3">
      <c r="C13740" s="33"/>
    </row>
    <row r="13741" spans="3:3">
      <c r="C13741" s="33"/>
    </row>
    <row r="13742" spans="3:3">
      <c r="C13742" s="33"/>
    </row>
    <row r="13743" spans="3:3">
      <c r="C13743" s="33"/>
    </row>
    <row r="13744" spans="3:3">
      <c r="C13744" s="33"/>
    </row>
    <row r="13745" spans="3:3">
      <c r="C13745" s="33"/>
    </row>
    <row r="13746" spans="3:3">
      <c r="C13746" s="33"/>
    </row>
    <row r="13747" spans="3:3">
      <c r="C13747" s="33"/>
    </row>
    <row r="13748" spans="3:3">
      <c r="C13748" s="33"/>
    </row>
    <row r="13749" spans="3:3">
      <c r="C13749" s="33"/>
    </row>
    <row r="13750" spans="3:3">
      <c r="C13750" s="33"/>
    </row>
    <row r="13751" spans="3:3">
      <c r="C13751" s="33"/>
    </row>
    <row r="13752" spans="3:3">
      <c r="C13752" s="33"/>
    </row>
    <row r="13753" spans="3:3">
      <c r="C13753" s="33"/>
    </row>
    <row r="13754" spans="3:3">
      <c r="C13754" s="33"/>
    </row>
    <row r="13755" spans="3:3">
      <c r="C13755" s="33"/>
    </row>
    <row r="13756" spans="3:3">
      <c r="C13756" s="33"/>
    </row>
    <row r="13757" spans="3:3">
      <c r="C13757" s="33"/>
    </row>
    <row r="13758" spans="3:3">
      <c r="C13758" s="33"/>
    </row>
    <row r="13759" spans="3:3">
      <c r="C13759" s="33"/>
    </row>
    <row r="13760" spans="3:3">
      <c r="C13760" s="33"/>
    </row>
    <row r="13761" spans="3:3">
      <c r="C13761" s="33"/>
    </row>
    <row r="13762" spans="3:3">
      <c r="C13762" s="33"/>
    </row>
    <row r="13763" spans="3:3">
      <c r="C13763" s="33"/>
    </row>
    <row r="13764" spans="3:3">
      <c r="C13764" s="33"/>
    </row>
    <row r="13765" spans="3:3">
      <c r="C13765" s="33"/>
    </row>
    <row r="13766" spans="3:3">
      <c r="C13766" s="33"/>
    </row>
    <row r="13767" spans="3:3">
      <c r="C13767" s="33"/>
    </row>
    <row r="13768" spans="3:3">
      <c r="C13768" s="33"/>
    </row>
    <row r="13769" spans="3:3">
      <c r="C13769" s="33"/>
    </row>
    <row r="13770" spans="3:3">
      <c r="C13770" s="33"/>
    </row>
    <row r="13771" spans="3:3">
      <c r="C13771" s="33"/>
    </row>
    <row r="13772" spans="3:3">
      <c r="C13772" s="33"/>
    </row>
    <row r="13773" spans="3:3">
      <c r="C13773" s="33"/>
    </row>
    <row r="13774" spans="3:3">
      <c r="C13774" s="33"/>
    </row>
    <row r="13775" spans="3:3">
      <c r="C13775" s="33"/>
    </row>
    <row r="13776" spans="3:3">
      <c r="C13776" s="33"/>
    </row>
    <row r="13777" spans="3:3">
      <c r="C13777" s="33"/>
    </row>
    <row r="13778" spans="3:3">
      <c r="C13778" s="33"/>
    </row>
    <row r="13779" spans="3:3">
      <c r="C13779" s="33"/>
    </row>
    <row r="13780" spans="3:3">
      <c r="C13780" s="33"/>
    </row>
    <row r="13781" spans="3:3">
      <c r="C13781" s="33"/>
    </row>
    <row r="13782" spans="3:3">
      <c r="C13782" s="33"/>
    </row>
    <row r="13783" spans="3:3">
      <c r="C13783" s="33"/>
    </row>
    <row r="13784" spans="3:3">
      <c r="C13784" s="33"/>
    </row>
    <row r="13785" spans="3:3">
      <c r="C13785" s="33"/>
    </row>
    <row r="13786" spans="3:3">
      <c r="C13786" s="33"/>
    </row>
    <row r="13787" spans="3:3">
      <c r="C13787" s="33"/>
    </row>
    <row r="13788" spans="3:3">
      <c r="C13788" s="33"/>
    </row>
    <row r="13789" spans="3:3">
      <c r="C13789" s="33"/>
    </row>
    <row r="13790" spans="3:3">
      <c r="C13790" s="33"/>
    </row>
    <row r="13791" spans="3:3">
      <c r="C13791" s="33"/>
    </row>
    <row r="13792" spans="3:3">
      <c r="C13792" s="33"/>
    </row>
    <row r="13793" spans="3:3">
      <c r="C13793" s="33"/>
    </row>
    <row r="13794" spans="3:3">
      <c r="C13794" s="33"/>
    </row>
    <row r="13795" spans="3:3">
      <c r="C13795" s="33"/>
    </row>
    <row r="13796" spans="3:3">
      <c r="C13796" s="33"/>
    </row>
    <row r="13797" spans="3:3">
      <c r="C13797" s="33"/>
    </row>
    <row r="13798" spans="3:3">
      <c r="C13798" s="33"/>
    </row>
    <row r="13799" spans="3:3">
      <c r="C13799" s="33"/>
    </row>
    <row r="13800" spans="3:3">
      <c r="C13800" s="33"/>
    </row>
    <row r="13801" spans="3:3">
      <c r="C13801" s="33"/>
    </row>
    <row r="13802" spans="3:3">
      <c r="C13802" s="33"/>
    </row>
    <row r="13803" spans="3:3">
      <c r="C13803" s="33"/>
    </row>
    <row r="13804" spans="3:3">
      <c r="C13804" s="33"/>
    </row>
    <row r="13805" spans="3:3">
      <c r="C13805" s="33"/>
    </row>
    <row r="13806" spans="3:3">
      <c r="C13806" s="33"/>
    </row>
    <row r="13807" spans="3:3">
      <c r="C13807" s="33"/>
    </row>
    <row r="13808" spans="3:3">
      <c r="C13808" s="33"/>
    </row>
    <row r="13809" spans="3:3">
      <c r="C13809" s="33"/>
    </row>
    <row r="13810" spans="3:3">
      <c r="C13810" s="33"/>
    </row>
    <row r="13811" spans="3:3">
      <c r="C13811" s="33"/>
    </row>
    <row r="13812" spans="3:3">
      <c r="C13812" s="33"/>
    </row>
    <row r="13813" spans="3:3">
      <c r="C13813" s="33"/>
    </row>
    <row r="13814" spans="3:3">
      <c r="C13814" s="33"/>
    </row>
    <row r="13815" spans="3:3">
      <c r="C13815" s="33"/>
    </row>
    <row r="13816" spans="3:3">
      <c r="C13816" s="33"/>
    </row>
    <row r="13817" spans="3:3">
      <c r="C13817" s="33"/>
    </row>
    <row r="13818" spans="3:3">
      <c r="C13818" s="33"/>
    </row>
    <row r="13819" spans="3:3">
      <c r="C13819" s="33"/>
    </row>
    <row r="13820" spans="3:3">
      <c r="C13820" s="33"/>
    </row>
    <row r="13821" spans="3:3">
      <c r="C13821" s="33"/>
    </row>
    <row r="13822" spans="3:3">
      <c r="C13822" s="33"/>
    </row>
    <row r="13823" spans="3:3">
      <c r="C13823" s="33"/>
    </row>
    <row r="13824" spans="3:3">
      <c r="C13824" s="33"/>
    </row>
    <row r="13825" spans="3:3">
      <c r="C13825" s="33"/>
    </row>
    <row r="13826" spans="3:3">
      <c r="C13826" s="33"/>
    </row>
    <row r="13827" spans="3:3">
      <c r="C13827" s="33"/>
    </row>
    <row r="13828" spans="3:3">
      <c r="C13828" s="33"/>
    </row>
    <row r="13829" spans="3:3">
      <c r="C13829" s="33"/>
    </row>
    <row r="13830" spans="3:3">
      <c r="C13830" s="33"/>
    </row>
    <row r="13831" spans="3:3">
      <c r="C13831" s="33"/>
    </row>
    <row r="13832" spans="3:3">
      <c r="C13832" s="33"/>
    </row>
    <row r="13833" spans="3:3">
      <c r="C13833" s="33"/>
    </row>
    <row r="13834" spans="3:3">
      <c r="C13834" s="33"/>
    </row>
    <row r="13835" spans="3:3">
      <c r="C13835" s="33"/>
    </row>
    <row r="13836" spans="3:3">
      <c r="C13836" s="33"/>
    </row>
    <row r="13837" spans="3:3">
      <c r="C13837" s="33"/>
    </row>
    <row r="13838" spans="3:3">
      <c r="C13838" s="33"/>
    </row>
    <row r="13839" spans="3:3">
      <c r="C13839" s="33"/>
    </row>
    <row r="13840" spans="3:3">
      <c r="C13840" s="33"/>
    </row>
    <row r="13841" spans="3:3">
      <c r="C13841" s="33"/>
    </row>
    <row r="13842" spans="3:3">
      <c r="C13842" s="33"/>
    </row>
    <row r="13843" spans="3:3">
      <c r="C13843" s="33"/>
    </row>
    <row r="13844" spans="3:3">
      <c r="C13844" s="33"/>
    </row>
    <row r="13845" spans="3:3">
      <c r="C13845" s="33"/>
    </row>
    <row r="13846" spans="3:3">
      <c r="C13846" s="33"/>
    </row>
    <row r="13847" spans="3:3">
      <c r="C13847" s="33"/>
    </row>
    <row r="13848" spans="3:3">
      <c r="C13848" s="33"/>
    </row>
    <row r="13849" spans="3:3">
      <c r="C13849" s="33"/>
    </row>
    <row r="13850" spans="3:3">
      <c r="C13850" s="33"/>
    </row>
    <row r="13851" spans="3:3">
      <c r="C13851" s="33"/>
    </row>
    <row r="13852" spans="3:3">
      <c r="C13852" s="33"/>
    </row>
    <row r="13853" spans="3:3">
      <c r="C13853" s="33"/>
    </row>
    <row r="13854" spans="3:3">
      <c r="C13854" s="33"/>
    </row>
    <row r="13855" spans="3:3">
      <c r="C13855" s="33"/>
    </row>
    <row r="13856" spans="3:3">
      <c r="C13856" s="33"/>
    </row>
    <row r="13857" spans="3:3">
      <c r="C13857" s="33"/>
    </row>
    <row r="13858" spans="3:3">
      <c r="C13858" s="33"/>
    </row>
    <row r="13859" spans="3:3">
      <c r="C13859" s="33"/>
    </row>
    <row r="13860" spans="3:3">
      <c r="C13860" s="33"/>
    </row>
    <row r="13861" spans="3:3">
      <c r="C13861" s="33"/>
    </row>
    <row r="13862" spans="3:3">
      <c r="C13862" s="33"/>
    </row>
    <row r="13863" spans="3:3">
      <c r="C13863" s="33"/>
    </row>
    <row r="13864" spans="3:3">
      <c r="C13864" s="33"/>
    </row>
    <row r="13865" spans="3:3">
      <c r="C13865" s="33"/>
    </row>
    <row r="13866" spans="3:3">
      <c r="C13866" s="33"/>
    </row>
    <row r="13867" spans="3:3">
      <c r="C13867" s="33"/>
    </row>
    <row r="13868" spans="3:3">
      <c r="C13868" s="33"/>
    </row>
    <row r="13869" spans="3:3">
      <c r="C13869" s="33"/>
    </row>
    <row r="13870" spans="3:3">
      <c r="C13870" s="33"/>
    </row>
    <row r="13871" spans="3:3">
      <c r="C13871" s="33"/>
    </row>
    <row r="13872" spans="3:3">
      <c r="C13872" s="33"/>
    </row>
    <row r="13873" spans="3:3">
      <c r="C13873" s="33"/>
    </row>
    <row r="13874" spans="3:3">
      <c r="C13874" s="33"/>
    </row>
    <row r="13875" spans="3:3">
      <c r="C13875" s="33"/>
    </row>
    <row r="13876" spans="3:3">
      <c r="C13876" s="33"/>
    </row>
    <row r="13877" spans="3:3">
      <c r="C13877" s="33"/>
    </row>
    <row r="13878" spans="3:3">
      <c r="C13878" s="33"/>
    </row>
    <row r="13879" spans="3:3">
      <c r="C13879" s="33"/>
    </row>
    <row r="13880" spans="3:3">
      <c r="C13880" s="33"/>
    </row>
    <row r="13881" spans="3:3">
      <c r="C13881" s="33"/>
    </row>
    <row r="13882" spans="3:3">
      <c r="C13882" s="33"/>
    </row>
    <row r="13883" spans="3:3">
      <c r="C13883" s="33"/>
    </row>
    <row r="13884" spans="3:3">
      <c r="C13884" s="33"/>
    </row>
    <row r="13885" spans="3:3">
      <c r="C13885" s="33"/>
    </row>
    <row r="13886" spans="3:3">
      <c r="C13886" s="33"/>
    </row>
    <row r="13887" spans="3:3">
      <c r="C13887" s="33"/>
    </row>
    <row r="13888" spans="3:3">
      <c r="C13888" s="33"/>
    </row>
    <row r="13889" spans="3:3">
      <c r="C13889" s="33"/>
    </row>
    <row r="13890" spans="3:3">
      <c r="C13890" s="33"/>
    </row>
    <row r="13891" spans="3:3">
      <c r="C13891" s="33"/>
    </row>
    <row r="13892" spans="3:3">
      <c r="C13892" s="33"/>
    </row>
    <row r="13893" spans="3:3">
      <c r="C13893" s="33"/>
    </row>
    <row r="13894" spans="3:3">
      <c r="C13894" s="33"/>
    </row>
    <row r="13895" spans="3:3">
      <c r="C13895" s="33"/>
    </row>
    <row r="13896" spans="3:3">
      <c r="C13896" s="33"/>
    </row>
    <row r="13897" spans="3:3">
      <c r="C13897" s="33"/>
    </row>
    <row r="13898" spans="3:3">
      <c r="C13898" s="33"/>
    </row>
    <row r="13899" spans="3:3">
      <c r="C13899" s="33"/>
    </row>
    <row r="13900" spans="3:3">
      <c r="C13900" s="33"/>
    </row>
    <row r="13901" spans="3:3">
      <c r="C13901" s="33"/>
    </row>
    <row r="13902" spans="3:3">
      <c r="C13902" s="33"/>
    </row>
    <row r="13903" spans="3:3">
      <c r="C13903" s="33"/>
    </row>
    <row r="13904" spans="3:3">
      <c r="C13904" s="33"/>
    </row>
    <row r="13905" spans="3:3">
      <c r="C13905" s="33"/>
    </row>
    <row r="13906" spans="3:3">
      <c r="C13906" s="33"/>
    </row>
    <row r="13907" spans="3:3">
      <c r="C13907" s="33"/>
    </row>
    <row r="13908" spans="3:3">
      <c r="C13908" s="33"/>
    </row>
    <row r="13909" spans="3:3">
      <c r="C13909" s="33"/>
    </row>
    <row r="13910" spans="3:3">
      <c r="C13910" s="33"/>
    </row>
    <row r="13911" spans="3:3">
      <c r="C13911" s="33"/>
    </row>
    <row r="13912" spans="3:3">
      <c r="C13912" s="33"/>
    </row>
    <row r="13913" spans="3:3">
      <c r="C13913" s="33"/>
    </row>
    <row r="13914" spans="3:3">
      <c r="C13914" s="33"/>
    </row>
    <row r="13915" spans="3:3">
      <c r="C13915" s="33"/>
    </row>
    <row r="13916" spans="3:3">
      <c r="C13916" s="33"/>
    </row>
    <row r="13917" spans="3:3">
      <c r="C13917" s="33"/>
    </row>
    <row r="13918" spans="3:3">
      <c r="C13918" s="33"/>
    </row>
    <row r="13919" spans="3:3">
      <c r="C13919" s="33"/>
    </row>
    <row r="13920" spans="3:3">
      <c r="C13920" s="33"/>
    </row>
    <row r="13921" spans="3:3">
      <c r="C13921" s="33"/>
    </row>
    <row r="13922" spans="3:3">
      <c r="C13922" s="33"/>
    </row>
    <row r="13923" spans="3:3">
      <c r="C13923" s="33"/>
    </row>
    <row r="13924" spans="3:3">
      <c r="C13924" s="33"/>
    </row>
    <row r="13925" spans="3:3">
      <c r="C13925" s="33"/>
    </row>
    <row r="13926" spans="3:3">
      <c r="C13926" s="33"/>
    </row>
    <row r="13927" spans="3:3">
      <c r="C13927" s="33"/>
    </row>
    <row r="13928" spans="3:3">
      <c r="C13928" s="33"/>
    </row>
    <row r="13929" spans="3:3">
      <c r="C13929" s="33"/>
    </row>
    <row r="13930" spans="3:3">
      <c r="C13930" s="33"/>
    </row>
    <row r="13931" spans="3:3">
      <c r="C13931" s="33"/>
    </row>
    <row r="13932" spans="3:3">
      <c r="C13932" s="33"/>
    </row>
    <row r="13933" spans="3:3">
      <c r="C13933" s="33"/>
    </row>
    <row r="13934" spans="3:3">
      <c r="C13934" s="33"/>
    </row>
    <row r="13935" spans="3:3">
      <c r="C13935" s="33"/>
    </row>
    <row r="13936" spans="3:3">
      <c r="C13936" s="33"/>
    </row>
    <row r="13937" spans="3:3">
      <c r="C13937" s="33"/>
    </row>
    <row r="13938" spans="3:3">
      <c r="C13938" s="33"/>
    </row>
    <row r="13939" spans="3:3">
      <c r="C13939" s="33"/>
    </row>
    <row r="13940" spans="3:3">
      <c r="C13940" s="33"/>
    </row>
    <row r="13941" spans="3:3">
      <c r="C13941" s="33"/>
    </row>
    <row r="13942" spans="3:3">
      <c r="C13942" s="33"/>
    </row>
    <row r="13943" spans="3:3">
      <c r="C13943" s="33"/>
    </row>
    <row r="13944" spans="3:3">
      <c r="C13944" s="33"/>
    </row>
    <row r="13945" spans="3:3">
      <c r="C13945" s="33"/>
    </row>
    <row r="13946" spans="3:3">
      <c r="C13946" s="33"/>
    </row>
    <row r="13947" spans="3:3">
      <c r="C13947" s="33"/>
    </row>
    <row r="13948" spans="3:3">
      <c r="C13948" s="33"/>
    </row>
    <row r="13949" spans="3:3">
      <c r="C13949" s="33"/>
    </row>
    <row r="13950" spans="3:3">
      <c r="C13950" s="33"/>
    </row>
    <row r="13951" spans="3:3">
      <c r="C13951" s="33"/>
    </row>
    <row r="13952" spans="3:3">
      <c r="C13952" s="33"/>
    </row>
    <row r="13953" spans="3:3">
      <c r="C13953" s="33"/>
    </row>
    <row r="13954" spans="3:3">
      <c r="C13954" s="33"/>
    </row>
    <row r="13955" spans="3:3">
      <c r="C13955" s="33"/>
    </row>
    <row r="13956" spans="3:3">
      <c r="C13956" s="33"/>
    </row>
    <row r="13957" spans="3:3">
      <c r="C13957" s="33"/>
    </row>
    <row r="13958" spans="3:3">
      <c r="C13958" s="33"/>
    </row>
    <row r="13959" spans="3:3">
      <c r="C13959" s="33"/>
    </row>
    <row r="13960" spans="3:3">
      <c r="C13960" s="33"/>
    </row>
    <row r="13961" spans="3:3">
      <c r="C13961" s="33"/>
    </row>
    <row r="13962" spans="3:3">
      <c r="C13962" s="33"/>
    </row>
    <row r="13963" spans="3:3">
      <c r="C13963" s="33"/>
    </row>
    <row r="13964" spans="3:3">
      <c r="C13964" s="33"/>
    </row>
    <row r="13965" spans="3:3">
      <c r="C13965" s="33"/>
    </row>
    <row r="13966" spans="3:3">
      <c r="C13966" s="33"/>
    </row>
    <row r="13967" spans="3:3">
      <c r="C13967" s="33"/>
    </row>
    <row r="13968" spans="3:3">
      <c r="C13968" s="33"/>
    </row>
    <row r="13969" spans="3:3">
      <c r="C13969" s="33"/>
    </row>
    <row r="13970" spans="3:3">
      <c r="C13970" s="33"/>
    </row>
    <row r="13971" spans="3:3">
      <c r="C13971" s="33"/>
    </row>
    <row r="13972" spans="3:3">
      <c r="C13972" s="33"/>
    </row>
    <row r="13973" spans="3:3">
      <c r="C13973" s="33"/>
    </row>
    <row r="13974" spans="3:3">
      <c r="C13974" s="33"/>
    </row>
    <row r="13975" spans="3:3">
      <c r="C13975" s="33"/>
    </row>
    <row r="13976" spans="3:3">
      <c r="C13976" s="33"/>
    </row>
    <row r="13977" spans="3:3">
      <c r="C13977" s="33"/>
    </row>
    <row r="13978" spans="3:3">
      <c r="C13978" s="33"/>
    </row>
    <row r="13979" spans="3:3">
      <c r="C13979" s="33"/>
    </row>
    <row r="13980" spans="3:3">
      <c r="C13980" s="33"/>
    </row>
    <row r="13981" spans="3:3">
      <c r="C13981" s="33"/>
    </row>
    <row r="13982" spans="3:3">
      <c r="C13982" s="33"/>
    </row>
    <row r="13983" spans="3:3">
      <c r="C13983" s="33"/>
    </row>
    <row r="13984" spans="3:3">
      <c r="C13984" s="33"/>
    </row>
    <row r="13985" spans="3:3">
      <c r="C13985" s="33"/>
    </row>
    <row r="13986" spans="3:3">
      <c r="C13986" s="33"/>
    </row>
    <row r="13987" spans="3:3">
      <c r="C13987" s="33"/>
    </row>
    <row r="13988" spans="3:3">
      <c r="C13988" s="33"/>
    </row>
    <row r="13989" spans="3:3">
      <c r="C13989" s="33"/>
    </row>
    <row r="13990" spans="3:3">
      <c r="C13990" s="33"/>
    </row>
    <row r="13991" spans="3:3">
      <c r="C13991" s="33"/>
    </row>
    <row r="13992" spans="3:3">
      <c r="C13992" s="33"/>
    </row>
    <row r="13993" spans="3:3">
      <c r="C13993" s="33"/>
    </row>
    <row r="13994" spans="3:3">
      <c r="C13994" s="33"/>
    </row>
    <row r="13995" spans="3:3">
      <c r="C13995" s="33"/>
    </row>
    <row r="13996" spans="3:3">
      <c r="C13996" s="33"/>
    </row>
    <row r="13997" spans="3:3">
      <c r="C13997" s="33"/>
    </row>
    <row r="13998" spans="3:3">
      <c r="C13998" s="33"/>
    </row>
    <row r="13999" spans="3:3">
      <c r="C13999" s="33"/>
    </row>
    <row r="14000" spans="3:3">
      <c r="C14000" s="33"/>
    </row>
    <row r="14001" spans="3:3">
      <c r="C14001" s="33"/>
    </row>
    <row r="14002" spans="3:3">
      <c r="C14002" s="33"/>
    </row>
    <row r="14003" spans="3:3">
      <c r="C14003" s="33"/>
    </row>
    <row r="14004" spans="3:3">
      <c r="C14004" s="33"/>
    </row>
    <row r="14005" spans="3:3">
      <c r="C14005" s="33"/>
    </row>
    <row r="14006" spans="3:3">
      <c r="C14006" s="33"/>
    </row>
    <row r="14007" spans="3:3">
      <c r="C14007" s="33"/>
    </row>
    <row r="14008" spans="3:3">
      <c r="C14008" s="33"/>
    </row>
    <row r="14009" spans="3:3">
      <c r="C14009" s="33"/>
    </row>
    <row r="14010" spans="3:3">
      <c r="C14010" s="33"/>
    </row>
    <row r="14011" spans="3:3">
      <c r="C14011" s="33"/>
    </row>
    <row r="14012" spans="3:3">
      <c r="C14012" s="33"/>
    </row>
    <row r="14013" spans="3:3">
      <c r="C14013" s="33"/>
    </row>
    <row r="14014" spans="3:3">
      <c r="C14014" s="33"/>
    </row>
    <row r="14015" spans="3:3">
      <c r="C14015" s="33"/>
    </row>
    <row r="14016" spans="3:3">
      <c r="C14016" s="33"/>
    </row>
    <row r="14017" spans="3:3">
      <c r="C14017" s="33"/>
    </row>
    <row r="14018" spans="3:3">
      <c r="C14018" s="33"/>
    </row>
    <row r="14019" spans="3:3">
      <c r="C14019" s="33"/>
    </row>
    <row r="14020" spans="3:3">
      <c r="C14020" s="33"/>
    </row>
    <row r="14021" spans="3:3">
      <c r="C14021" s="33"/>
    </row>
    <row r="14022" spans="3:3">
      <c r="C14022" s="33"/>
    </row>
    <row r="14023" spans="3:3">
      <c r="C14023" s="33"/>
    </row>
    <row r="14024" spans="3:3">
      <c r="C14024" s="33"/>
    </row>
    <row r="14025" spans="3:3">
      <c r="C14025" s="33"/>
    </row>
    <row r="14026" spans="3:3">
      <c r="C14026" s="33"/>
    </row>
    <row r="14027" spans="3:3">
      <c r="C14027" s="33"/>
    </row>
    <row r="14028" spans="3:3">
      <c r="C14028" s="33"/>
    </row>
    <row r="14029" spans="3:3">
      <c r="C14029" s="33"/>
    </row>
    <row r="14030" spans="3:3">
      <c r="C14030" s="33"/>
    </row>
    <row r="14031" spans="3:3">
      <c r="C14031" s="33"/>
    </row>
    <row r="14032" spans="3:3">
      <c r="C14032" s="33"/>
    </row>
    <row r="14033" spans="3:3">
      <c r="C14033" s="33"/>
    </row>
    <row r="14034" spans="3:3">
      <c r="C14034" s="33"/>
    </row>
    <row r="14035" spans="3:3">
      <c r="C14035" s="33"/>
    </row>
    <row r="14036" spans="3:3">
      <c r="C14036" s="33"/>
    </row>
    <row r="14037" spans="3:3">
      <c r="C14037" s="33"/>
    </row>
    <row r="14038" spans="3:3">
      <c r="C14038" s="33"/>
    </row>
    <row r="14039" spans="3:3">
      <c r="C14039" s="33"/>
    </row>
    <row r="14040" spans="3:3">
      <c r="C14040" s="33"/>
    </row>
    <row r="14041" spans="3:3">
      <c r="C14041" s="33"/>
    </row>
    <row r="14042" spans="3:3">
      <c r="C14042" s="33"/>
    </row>
    <row r="14043" spans="3:3">
      <c r="C14043" s="33"/>
    </row>
    <row r="14044" spans="3:3">
      <c r="C14044" s="33"/>
    </row>
    <row r="14045" spans="3:3">
      <c r="C14045" s="33"/>
    </row>
    <row r="14046" spans="3:3">
      <c r="C14046" s="33"/>
    </row>
    <row r="14047" spans="3:3">
      <c r="C14047" s="33"/>
    </row>
    <row r="14048" spans="3:3">
      <c r="C14048" s="33"/>
    </row>
    <row r="14049" spans="3:3">
      <c r="C14049" s="33"/>
    </row>
    <row r="14050" spans="3:3">
      <c r="C14050" s="33"/>
    </row>
    <row r="14051" spans="3:3">
      <c r="C14051" s="33"/>
    </row>
    <row r="14052" spans="3:3">
      <c r="C14052" s="33"/>
    </row>
    <row r="14053" spans="3:3">
      <c r="C14053" s="33"/>
    </row>
    <row r="14054" spans="3:3">
      <c r="C14054" s="33"/>
    </row>
    <row r="14055" spans="3:3">
      <c r="C14055" s="33"/>
    </row>
    <row r="14056" spans="3:3">
      <c r="C14056" s="33"/>
    </row>
    <row r="14057" spans="3:3">
      <c r="C14057" s="33"/>
    </row>
    <row r="14058" spans="3:3">
      <c r="C14058" s="33"/>
    </row>
    <row r="14059" spans="3:3">
      <c r="C14059" s="33"/>
    </row>
    <row r="14060" spans="3:3">
      <c r="C14060" s="33"/>
    </row>
    <row r="14061" spans="3:3">
      <c r="C14061" s="33"/>
    </row>
    <row r="14062" spans="3:3">
      <c r="C14062" s="33"/>
    </row>
    <row r="14063" spans="3:3">
      <c r="C14063" s="33"/>
    </row>
    <row r="14064" spans="3:3">
      <c r="C14064" s="33"/>
    </row>
    <row r="14065" spans="3:3">
      <c r="C14065" s="33"/>
    </row>
    <row r="14066" spans="3:3">
      <c r="C14066" s="33"/>
    </row>
    <row r="14067" spans="3:3">
      <c r="C14067" s="33"/>
    </row>
    <row r="14068" spans="3:3">
      <c r="C14068" s="33"/>
    </row>
    <row r="14069" spans="3:3">
      <c r="C14069" s="33"/>
    </row>
    <row r="14070" spans="3:3">
      <c r="C14070" s="33"/>
    </row>
    <row r="14071" spans="3:3">
      <c r="C14071" s="33"/>
    </row>
    <row r="14072" spans="3:3">
      <c r="C14072" s="33"/>
    </row>
    <row r="14073" spans="3:3">
      <c r="C14073" s="33"/>
    </row>
    <row r="14074" spans="3:3">
      <c r="C14074" s="33"/>
    </row>
    <row r="14075" spans="3:3">
      <c r="C14075" s="33"/>
    </row>
    <row r="14076" spans="3:3">
      <c r="C14076" s="33"/>
    </row>
    <row r="14077" spans="3:3">
      <c r="C14077" s="33"/>
    </row>
    <row r="14078" spans="3:3">
      <c r="C14078" s="33"/>
    </row>
    <row r="14079" spans="3:3">
      <c r="C14079" s="33"/>
    </row>
    <row r="14080" spans="3:3">
      <c r="C14080" s="33"/>
    </row>
    <row r="14081" spans="3:3">
      <c r="C14081" s="33"/>
    </row>
    <row r="14082" spans="3:3">
      <c r="C14082" s="33"/>
    </row>
    <row r="14083" spans="3:3">
      <c r="C14083" s="33"/>
    </row>
    <row r="14084" spans="3:3">
      <c r="C14084" s="33"/>
    </row>
    <row r="14085" spans="3:3">
      <c r="C14085" s="33"/>
    </row>
    <row r="14086" spans="3:3">
      <c r="C14086" s="33"/>
    </row>
    <row r="14087" spans="3:3">
      <c r="C14087" s="33"/>
    </row>
    <row r="14088" spans="3:3">
      <c r="C14088" s="33"/>
    </row>
    <row r="14089" spans="3:3">
      <c r="C14089" s="33"/>
    </row>
    <row r="14090" spans="3:3">
      <c r="C14090" s="33"/>
    </row>
    <row r="14091" spans="3:3">
      <c r="C14091" s="33"/>
    </row>
    <row r="14092" spans="3:3">
      <c r="C14092" s="33"/>
    </row>
    <row r="14093" spans="3:3">
      <c r="C14093" s="33"/>
    </row>
    <row r="14094" spans="3:3">
      <c r="C14094" s="33"/>
    </row>
    <row r="14095" spans="3:3">
      <c r="C14095" s="33"/>
    </row>
    <row r="14096" spans="3:3">
      <c r="C14096" s="33"/>
    </row>
    <row r="14097" spans="3:3">
      <c r="C14097" s="33"/>
    </row>
    <row r="14098" spans="3:3">
      <c r="C14098" s="33"/>
    </row>
    <row r="14099" spans="3:3">
      <c r="C14099" s="33"/>
    </row>
    <row r="14100" spans="3:3">
      <c r="C14100" s="33"/>
    </row>
    <row r="14101" spans="3:3">
      <c r="C14101" s="33"/>
    </row>
    <row r="14102" spans="3:3">
      <c r="C14102" s="33"/>
    </row>
    <row r="14103" spans="3:3">
      <c r="C14103" s="33"/>
    </row>
    <row r="14104" spans="3:3">
      <c r="C14104" s="33"/>
    </row>
    <row r="14105" spans="3:3">
      <c r="C14105" s="33"/>
    </row>
    <row r="14106" spans="3:3">
      <c r="C14106" s="33"/>
    </row>
    <row r="14107" spans="3:3">
      <c r="C14107" s="33"/>
    </row>
    <row r="14108" spans="3:3">
      <c r="C14108" s="33"/>
    </row>
    <row r="14109" spans="3:3">
      <c r="C14109" s="33"/>
    </row>
    <row r="14110" spans="3:3">
      <c r="C14110" s="33"/>
    </row>
    <row r="14111" spans="3:3">
      <c r="C14111" s="33"/>
    </row>
    <row r="14112" spans="3:3">
      <c r="C14112" s="33"/>
    </row>
    <row r="14113" spans="3:3">
      <c r="C14113" s="33"/>
    </row>
    <row r="14114" spans="3:3">
      <c r="C14114" s="33"/>
    </row>
    <row r="14115" spans="3:3">
      <c r="C14115" s="33"/>
    </row>
    <row r="14116" spans="3:3">
      <c r="C14116" s="33"/>
    </row>
    <row r="14117" spans="3:3">
      <c r="C14117" s="33"/>
    </row>
    <row r="14118" spans="3:3">
      <c r="C14118" s="33"/>
    </row>
    <row r="14119" spans="3:3">
      <c r="C14119" s="33"/>
    </row>
    <row r="14120" spans="3:3">
      <c r="C14120" s="33"/>
    </row>
    <row r="14121" spans="3:3">
      <c r="C14121" s="33"/>
    </row>
    <row r="14122" spans="3:3">
      <c r="C14122" s="33"/>
    </row>
    <row r="14123" spans="3:3">
      <c r="C14123" s="33"/>
    </row>
    <row r="14124" spans="3:3">
      <c r="C14124" s="33"/>
    </row>
    <row r="14125" spans="3:3">
      <c r="C14125" s="33"/>
    </row>
    <row r="14126" spans="3:3">
      <c r="C14126" s="33"/>
    </row>
    <row r="14127" spans="3:3">
      <c r="C14127" s="33"/>
    </row>
    <row r="14128" spans="3:3">
      <c r="C14128" s="33"/>
    </row>
    <row r="14129" spans="3:3">
      <c r="C14129" s="33"/>
    </row>
    <row r="14130" spans="3:3">
      <c r="C14130" s="33"/>
    </row>
    <row r="14131" spans="3:3">
      <c r="C14131" s="33"/>
    </row>
    <row r="14132" spans="3:3">
      <c r="C14132" s="33"/>
    </row>
    <row r="14133" spans="3:3">
      <c r="C14133" s="33"/>
    </row>
    <row r="14134" spans="3:3">
      <c r="C14134" s="33"/>
    </row>
    <row r="14135" spans="3:3">
      <c r="C14135" s="33"/>
    </row>
    <row r="14136" spans="3:3">
      <c r="C14136" s="33"/>
    </row>
    <row r="14137" spans="3:3">
      <c r="C14137" s="33"/>
    </row>
    <row r="14138" spans="3:3">
      <c r="C14138" s="33"/>
    </row>
    <row r="14139" spans="3:3">
      <c r="C14139" s="33"/>
    </row>
    <row r="14140" spans="3:3">
      <c r="C14140" s="33"/>
    </row>
    <row r="14141" spans="3:3">
      <c r="C14141" s="33"/>
    </row>
    <row r="14142" spans="3:3">
      <c r="C14142" s="33"/>
    </row>
    <row r="14143" spans="3:3">
      <c r="C14143" s="33"/>
    </row>
    <row r="14144" spans="3:3">
      <c r="C14144" s="33"/>
    </row>
    <row r="14145" spans="3:3">
      <c r="C14145" s="33"/>
    </row>
    <row r="14146" spans="3:3">
      <c r="C14146" s="33"/>
    </row>
    <row r="14147" spans="3:3">
      <c r="C14147" s="33"/>
    </row>
    <row r="14148" spans="3:3">
      <c r="C14148" s="33"/>
    </row>
    <row r="14149" spans="3:3">
      <c r="C14149" s="33"/>
    </row>
    <row r="14150" spans="3:3">
      <c r="C14150" s="33"/>
    </row>
    <row r="14151" spans="3:3">
      <c r="C14151" s="33"/>
    </row>
    <row r="14152" spans="3:3">
      <c r="C14152" s="33"/>
    </row>
    <row r="14153" spans="3:3">
      <c r="C14153" s="33"/>
    </row>
    <row r="14154" spans="3:3">
      <c r="C14154" s="33"/>
    </row>
    <row r="14155" spans="3:3">
      <c r="C14155" s="33"/>
    </row>
    <row r="14156" spans="3:3">
      <c r="C14156" s="33"/>
    </row>
    <row r="14157" spans="3:3">
      <c r="C14157" s="33"/>
    </row>
    <row r="14158" spans="3:3">
      <c r="C14158" s="33"/>
    </row>
    <row r="14159" spans="3:3">
      <c r="C14159" s="33"/>
    </row>
    <row r="14160" spans="3:3">
      <c r="C14160" s="33"/>
    </row>
    <row r="14161" spans="3:3">
      <c r="C14161" s="33"/>
    </row>
    <row r="14162" spans="3:3">
      <c r="C14162" s="33"/>
    </row>
    <row r="14163" spans="3:3">
      <c r="C14163" s="33"/>
    </row>
    <row r="14164" spans="3:3">
      <c r="C14164" s="33"/>
    </row>
    <row r="14165" spans="3:3">
      <c r="C14165" s="33"/>
    </row>
    <row r="14166" spans="3:3">
      <c r="C14166" s="33"/>
    </row>
    <row r="14167" spans="3:3">
      <c r="C14167" s="33"/>
    </row>
    <row r="14168" spans="3:3">
      <c r="C14168" s="33"/>
    </row>
    <row r="14169" spans="3:3">
      <c r="C14169" s="33"/>
    </row>
    <row r="14170" spans="3:3">
      <c r="C14170" s="33"/>
    </row>
    <row r="14171" spans="3:3">
      <c r="C14171" s="33"/>
    </row>
    <row r="14172" spans="3:3">
      <c r="C14172" s="33"/>
    </row>
    <row r="14173" spans="3:3">
      <c r="C14173" s="33"/>
    </row>
    <row r="14174" spans="3:3">
      <c r="C14174" s="33"/>
    </row>
    <row r="14175" spans="3:3">
      <c r="C14175" s="33"/>
    </row>
    <row r="14176" spans="3:3">
      <c r="C14176" s="33"/>
    </row>
    <row r="14177" spans="3:3">
      <c r="C14177" s="33"/>
    </row>
    <row r="14178" spans="3:3">
      <c r="C14178" s="33"/>
    </row>
    <row r="14179" spans="3:3">
      <c r="C14179" s="33"/>
    </row>
    <row r="14180" spans="3:3">
      <c r="C14180" s="33"/>
    </row>
    <row r="14181" spans="3:3">
      <c r="C14181" s="33"/>
    </row>
    <row r="14182" spans="3:3">
      <c r="C14182" s="33"/>
    </row>
    <row r="14183" spans="3:3">
      <c r="C14183" s="33"/>
    </row>
    <row r="14184" spans="3:3">
      <c r="C14184" s="33"/>
    </row>
    <row r="14185" spans="3:3">
      <c r="C14185" s="33"/>
    </row>
    <row r="14186" spans="3:3">
      <c r="C14186" s="33"/>
    </row>
    <row r="14187" spans="3:3">
      <c r="C14187" s="33"/>
    </row>
    <row r="14188" spans="3:3">
      <c r="C14188" s="33"/>
    </row>
    <row r="14189" spans="3:3">
      <c r="C14189" s="33"/>
    </row>
    <row r="14190" spans="3:3">
      <c r="C14190" s="33"/>
    </row>
    <row r="14191" spans="3:3">
      <c r="C14191" s="33"/>
    </row>
    <row r="14192" spans="3:3">
      <c r="C14192" s="33"/>
    </row>
    <row r="14193" spans="3:3">
      <c r="C14193" s="33"/>
    </row>
    <row r="14194" spans="3:3">
      <c r="C14194" s="33"/>
    </row>
    <row r="14195" spans="3:3">
      <c r="C14195" s="33"/>
    </row>
    <row r="14196" spans="3:3">
      <c r="C14196" s="33"/>
    </row>
    <row r="14197" spans="3:3">
      <c r="C14197" s="33"/>
    </row>
    <row r="14198" spans="3:3">
      <c r="C14198" s="33"/>
    </row>
    <row r="14199" spans="3:3">
      <c r="C14199" s="33"/>
    </row>
    <row r="14200" spans="3:3">
      <c r="C14200" s="33"/>
    </row>
    <row r="14201" spans="3:3">
      <c r="C14201" s="33"/>
    </row>
    <row r="14202" spans="3:3">
      <c r="C14202" s="33"/>
    </row>
    <row r="14203" spans="3:3">
      <c r="C14203" s="33"/>
    </row>
    <row r="14204" spans="3:3">
      <c r="C14204" s="33"/>
    </row>
    <row r="14205" spans="3:3">
      <c r="C14205" s="33"/>
    </row>
    <row r="14206" spans="3:3">
      <c r="C14206" s="33"/>
    </row>
    <row r="14207" spans="3:3">
      <c r="C14207" s="33"/>
    </row>
    <row r="14208" spans="3:3">
      <c r="C14208" s="33"/>
    </row>
    <row r="14209" spans="3:3">
      <c r="C14209" s="33"/>
    </row>
    <row r="14210" spans="3:3">
      <c r="C14210" s="33"/>
    </row>
    <row r="14211" spans="3:3">
      <c r="C14211" s="33"/>
    </row>
    <row r="14212" spans="3:3">
      <c r="C14212" s="33"/>
    </row>
    <row r="14213" spans="3:3">
      <c r="C14213" s="33"/>
    </row>
    <row r="14214" spans="3:3">
      <c r="C14214" s="33"/>
    </row>
    <row r="14215" spans="3:3">
      <c r="C14215" s="33"/>
    </row>
    <row r="14216" spans="3:3">
      <c r="C14216" s="33"/>
    </row>
    <row r="14217" spans="3:3">
      <c r="C14217" s="33"/>
    </row>
    <row r="14218" spans="3:3">
      <c r="C14218" s="33"/>
    </row>
    <row r="14219" spans="3:3">
      <c r="C14219" s="33"/>
    </row>
    <row r="14220" spans="3:3">
      <c r="C14220" s="33"/>
    </row>
    <row r="14221" spans="3:3">
      <c r="C14221" s="33"/>
    </row>
    <row r="14222" spans="3:3">
      <c r="C14222" s="33"/>
    </row>
    <row r="14223" spans="3:3">
      <c r="C14223" s="33"/>
    </row>
    <row r="14224" spans="3:3">
      <c r="C14224" s="33"/>
    </row>
    <row r="14225" spans="3:3">
      <c r="C14225" s="33"/>
    </row>
    <row r="14226" spans="3:3">
      <c r="C14226" s="33"/>
    </row>
    <row r="14227" spans="3:3">
      <c r="C14227" s="33"/>
    </row>
    <row r="14228" spans="3:3">
      <c r="C14228" s="33"/>
    </row>
    <row r="14229" spans="3:3">
      <c r="C14229" s="33"/>
    </row>
    <row r="14230" spans="3:3">
      <c r="C14230" s="33"/>
    </row>
    <row r="14231" spans="3:3">
      <c r="C14231" s="33"/>
    </row>
    <row r="14232" spans="3:3">
      <c r="C14232" s="33"/>
    </row>
    <row r="14233" spans="3:3">
      <c r="C14233" s="33"/>
    </row>
    <row r="14234" spans="3:3">
      <c r="C14234" s="33"/>
    </row>
    <row r="14235" spans="3:3">
      <c r="C14235" s="33"/>
    </row>
    <row r="14236" spans="3:3">
      <c r="C14236" s="33"/>
    </row>
    <row r="14237" spans="3:3">
      <c r="C14237" s="33"/>
    </row>
    <row r="14238" spans="3:3">
      <c r="C14238" s="33"/>
    </row>
    <row r="14239" spans="3:3">
      <c r="C14239" s="33"/>
    </row>
    <row r="14240" spans="3:3">
      <c r="C14240" s="33"/>
    </row>
    <row r="14241" spans="3:3">
      <c r="C14241" s="33"/>
    </row>
    <row r="14242" spans="3:3">
      <c r="C14242" s="33"/>
    </row>
    <row r="14243" spans="3:3">
      <c r="C14243" s="33"/>
    </row>
    <row r="14244" spans="3:3">
      <c r="C14244" s="33"/>
    </row>
    <row r="14245" spans="3:3">
      <c r="C14245" s="33"/>
    </row>
    <row r="14246" spans="3:3">
      <c r="C14246" s="33"/>
    </row>
    <row r="14247" spans="3:3">
      <c r="C14247" s="33"/>
    </row>
    <row r="14248" spans="3:3">
      <c r="C14248" s="33"/>
    </row>
    <row r="14249" spans="3:3">
      <c r="C14249" s="33"/>
    </row>
    <row r="14250" spans="3:3">
      <c r="C14250" s="33"/>
    </row>
    <row r="14251" spans="3:3">
      <c r="C14251" s="33"/>
    </row>
    <row r="14252" spans="3:3">
      <c r="C14252" s="33"/>
    </row>
    <row r="14253" spans="3:3">
      <c r="C14253" s="33"/>
    </row>
    <row r="14254" spans="3:3">
      <c r="C14254" s="33"/>
    </row>
    <row r="14255" spans="3:3">
      <c r="C14255" s="33"/>
    </row>
    <row r="14256" spans="3:3">
      <c r="C14256" s="33"/>
    </row>
    <row r="14257" spans="3:3">
      <c r="C14257" s="33"/>
    </row>
    <row r="14258" spans="3:3">
      <c r="C14258" s="33"/>
    </row>
    <row r="14259" spans="3:3">
      <c r="C14259" s="33"/>
    </row>
    <row r="14260" spans="3:3">
      <c r="C14260" s="33"/>
    </row>
    <row r="14261" spans="3:3">
      <c r="C14261" s="33"/>
    </row>
    <row r="14262" spans="3:3">
      <c r="C14262" s="33"/>
    </row>
    <row r="14263" spans="3:3">
      <c r="C14263" s="33"/>
    </row>
    <row r="14264" spans="3:3">
      <c r="C14264" s="33"/>
    </row>
    <row r="14265" spans="3:3">
      <c r="C14265" s="33"/>
    </row>
    <row r="14266" spans="3:3">
      <c r="C14266" s="33"/>
    </row>
    <row r="14267" spans="3:3">
      <c r="C14267" s="33"/>
    </row>
    <row r="14268" spans="3:3">
      <c r="C14268" s="33"/>
    </row>
    <row r="14269" spans="3:3">
      <c r="C14269" s="33"/>
    </row>
    <row r="14270" spans="3:3">
      <c r="C14270" s="33"/>
    </row>
    <row r="14271" spans="3:3">
      <c r="C14271" s="33"/>
    </row>
    <row r="14272" spans="3:3">
      <c r="C14272" s="33"/>
    </row>
    <row r="14273" spans="3:3">
      <c r="C14273" s="33"/>
    </row>
    <row r="14274" spans="3:3">
      <c r="C14274" s="33"/>
    </row>
    <row r="14275" spans="3:3">
      <c r="C14275" s="33"/>
    </row>
    <row r="14276" spans="3:3">
      <c r="C14276" s="33"/>
    </row>
    <row r="14277" spans="3:3">
      <c r="C14277" s="33"/>
    </row>
    <row r="14278" spans="3:3">
      <c r="C14278" s="33"/>
    </row>
    <row r="14279" spans="3:3">
      <c r="C14279" s="33"/>
    </row>
    <row r="14280" spans="3:3">
      <c r="C14280" s="33"/>
    </row>
    <row r="14281" spans="3:3">
      <c r="C14281" s="33"/>
    </row>
    <row r="14282" spans="3:3">
      <c r="C14282" s="33"/>
    </row>
    <row r="14283" spans="3:3">
      <c r="C14283" s="33"/>
    </row>
    <row r="14284" spans="3:3">
      <c r="C14284" s="33"/>
    </row>
    <row r="14285" spans="3:3">
      <c r="C14285" s="33"/>
    </row>
    <row r="14286" spans="3:3">
      <c r="C14286" s="33"/>
    </row>
    <row r="14287" spans="3:3">
      <c r="C14287" s="33"/>
    </row>
    <row r="14288" spans="3:3">
      <c r="C14288" s="33"/>
    </row>
    <row r="14289" spans="3:3">
      <c r="C14289" s="33"/>
    </row>
    <row r="14290" spans="3:3">
      <c r="C14290" s="33"/>
    </row>
    <row r="14291" spans="3:3">
      <c r="C14291" s="33"/>
    </row>
    <row r="14292" spans="3:3">
      <c r="C14292" s="33"/>
    </row>
    <row r="14293" spans="3:3">
      <c r="C14293" s="33"/>
    </row>
    <row r="14294" spans="3:3">
      <c r="C14294" s="33"/>
    </row>
    <row r="14295" spans="3:3">
      <c r="C14295" s="33"/>
    </row>
    <row r="14296" spans="3:3">
      <c r="C14296" s="33"/>
    </row>
    <row r="14297" spans="3:3">
      <c r="C14297" s="33"/>
    </row>
    <row r="14298" spans="3:3">
      <c r="C14298" s="33"/>
    </row>
    <row r="14299" spans="3:3">
      <c r="C14299" s="33"/>
    </row>
    <row r="14300" spans="3:3">
      <c r="C14300" s="33"/>
    </row>
    <row r="14301" spans="3:3">
      <c r="C14301" s="33"/>
    </row>
    <row r="14302" spans="3:3">
      <c r="C14302" s="33"/>
    </row>
    <row r="14303" spans="3:3">
      <c r="C14303" s="33"/>
    </row>
    <row r="14304" spans="3:3">
      <c r="C14304" s="33"/>
    </row>
    <row r="14305" spans="3:3">
      <c r="C14305" s="33"/>
    </row>
    <row r="14306" spans="3:3">
      <c r="C14306" s="33"/>
    </row>
    <row r="14307" spans="3:3">
      <c r="C14307" s="33"/>
    </row>
    <row r="14308" spans="3:3">
      <c r="C14308" s="33"/>
    </row>
    <row r="14309" spans="3:3">
      <c r="C14309" s="33"/>
    </row>
    <row r="14310" spans="3:3">
      <c r="C14310" s="33"/>
    </row>
    <row r="14311" spans="3:3">
      <c r="C14311" s="33"/>
    </row>
    <row r="14312" spans="3:3">
      <c r="C14312" s="33"/>
    </row>
    <row r="14313" spans="3:3">
      <c r="C14313" s="33"/>
    </row>
    <row r="14314" spans="3:3">
      <c r="C14314" s="33"/>
    </row>
    <row r="14315" spans="3:3">
      <c r="C14315" s="33"/>
    </row>
    <row r="14316" spans="3:3">
      <c r="C14316" s="33"/>
    </row>
    <row r="14317" spans="3:3">
      <c r="C14317" s="33"/>
    </row>
    <row r="14318" spans="3:3">
      <c r="C14318" s="33"/>
    </row>
    <row r="14319" spans="3:3">
      <c r="C14319" s="33"/>
    </row>
    <row r="14320" spans="3:3">
      <c r="C14320" s="33"/>
    </row>
    <row r="14321" spans="3:3">
      <c r="C14321" s="33"/>
    </row>
    <row r="14322" spans="3:3">
      <c r="C14322" s="33"/>
    </row>
    <row r="14323" spans="3:3">
      <c r="C14323" s="33"/>
    </row>
    <row r="14324" spans="3:3">
      <c r="C14324" s="33"/>
    </row>
    <row r="14325" spans="3:3">
      <c r="C14325" s="33"/>
    </row>
    <row r="14326" spans="3:3">
      <c r="C14326" s="33"/>
    </row>
    <row r="14327" spans="3:3">
      <c r="C14327" s="33"/>
    </row>
    <row r="14328" spans="3:3">
      <c r="C14328" s="33"/>
    </row>
    <row r="14329" spans="3:3">
      <c r="C14329" s="33"/>
    </row>
    <row r="14330" spans="3:3">
      <c r="C14330" s="33"/>
    </row>
    <row r="14331" spans="3:3">
      <c r="C14331" s="33"/>
    </row>
    <row r="14332" spans="3:3">
      <c r="C14332" s="33"/>
    </row>
    <row r="14333" spans="3:3">
      <c r="C14333" s="33"/>
    </row>
    <row r="14334" spans="3:3">
      <c r="C14334" s="33"/>
    </row>
    <row r="14335" spans="3:3">
      <c r="C14335" s="33"/>
    </row>
    <row r="14336" spans="3:3">
      <c r="C14336" s="33"/>
    </row>
    <row r="14337" spans="3:3">
      <c r="C14337" s="33"/>
    </row>
    <row r="14338" spans="3:3">
      <c r="C14338" s="33"/>
    </row>
    <row r="14339" spans="3:3">
      <c r="C14339" s="33"/>
    </row>
    <row r="14340" spans="3:3">
      <c r="C14340" s="33"/>
    </row>
    <row r="14341" spans="3:3">
      <c r="C14341" s="33"/>
    </row>
    <row r="14342" spans="3:3">
      <c r="C14342" s="33"/>
    </row>
    <row r="14343" spans="3:3">
      <c r="C14343" s="33"/>
    </row>
    <row r="14344" spans="3:3">
      <c r="C14344" s="33"/>
    </row>
    <row r="14345" spans="3:3">
      <c r="C14345" s="33"/>
    </row>
    <row r="14346" spans="3:3">
      <c r="C14346" s="33"/>
    </row>
    <row r="14347" spans="3:3">
      <c r="C14347" s="33"/>
    </row>
    <row r="14348" spans="3:3">
      <c r="C14348" s="33"/>
    </row>
    <row r="14349" spans="3:3">
      <c r="C14349" s="33"/>
    </row>
    <row r="14350" spans="3:3">
      <c r="C14350" s="33"/>
    </row>
    <row r="14351" spans="3:3">
      <c r="C14351" s="33"/>
    </row>
    <row r="14352" spans="3:3">
      <c r="C14352" s="33"/>
    </row>
    <row r="14353" spans="3:3">
      <c r="C14353" s="33"/>
    </row>
    <row r="14354" spans="3:3">
      <c r="C14354" s="33"/>
    </row>
    <row r="14355" spans="3:3">
      <c r="C14355" s="33"/>
    </row>
    <row r="14356" spans="3:3">
      <c r="C14356" s="33"/>
    </row>
    <row r="14357" spans="3:3">
      <c r="C14357" s="33"/>
    </row>
    <row r="14358" spans="3:3">
      <c r="C14358" s="33"/>
    </row>
    <row r="14359" spans="3:3">
      <c r="C14359" s="33"/>
    </row>
    <row r="14360" spans="3:3">
      <c r="C14360" s="33"/>
    </row>
    <row r="14361" spans="3:3">
      <c r="C14361" s="33"/>
    </row>
    <row r="14362" spans="3:3">
      <c r="C14362" s="33"/>
    </row>
    <row r="14363" spans="3:3">
      <c r="C14363" s="33"/>
    </row>
    <row r="14364" spans="3:3">
      <c r="C14364" s="33"/>
    </row>
    <row r="14365" spans="3:3">
      <c r="C14365" s="33"/>
    </row>
    <row r="14366" spans="3:3">
      <c r="C14366" s="33"/>
    </row>
    <row r="14367" spans="3:3">
      <c r="C14367" s="33"/>
    </row>
    <row r="14368" spans="3:3">
      <c r="C14368" s="33"/>
    </row>
    <row r="14369" spans="3:3">
      <c r="C14369" s="33"/>
    </row>
    <row r="14370" spans="3:3">
      <c r="C14370" s="33"/>
    </row>
    <row r="14371" spans="3:3">
      <c r="C14371" s="33"/>
    </row>
    <row r="14372" spans="3:3">
      <c r="C14372" s="33"/>
    </row>
    <row r="14373" spans="3:3">
      <c r="C14373" s="33"/>
    </row>
    <row r="14374" spans="3:3">
      <c r="C14374" s="33"/>
    </row>
    <row r="14375" spans="3:3">
      <c r="C14375" s="33"/>
    </row>
    <row r="14376" spans="3:3">
      <c r="C14376" s="33"/>
    </row>
    <row r="14377" spans="3:3">
      <c r="C14377" s="33"/>
    </row>
    <row r="14378" spans="3:3">
      <c r="C14378" s="33"/>
    </row>
    <row r="14379" spans="3:3">
      <c r="C14379" s="33"/>
    </row>
    <row r="14380" spans="3:3">
      <c r="C14380" s="33"/>
    </row>
    <row r="14381" spans="3:3">
      <c r="C14381" s="33"/>
    </row>
    <row r="14382" spans="3:3">
      <c r="C14382" s="33"/>
    </row>
    <row r="14383" spans="3:3">
      <c r="C14383" s="33"/>
    </row>
    <row r="14384" spans="3:3">
      <c r="C14384" s="33"/>
    </row>
    <row r="14385" spans="3:3">
      <c r="C14385" s="33"/>
    </row>
    <row r="14386" spans="3:3">
      <c r="C14386" s="33"/>
    </row>
    <row r="14387" spans="3:3">
      <c r="C14387" s="33"/>
    </row>
    <row r="14388" spans="3:3">
      <c r="C14388" s="33"/>
    </row>
    <row r="14389" spans="3:3">
      <c r="C14389" s="33"/>
    </row>
    <row r="14390" spans="3:3">
      <c r="C14390" s="33"/>
    </row>
    <row r="14391" spans="3:3">
      <c r="C14391" s="33"/>
    </row>
    <row r="14392" spans="3:3">
      <c r="C14392" s="33"/>
    </row>
    <row r="14393" spans="3:3">
      <c r="C14393" s="33"/>
    </row>
    <row r="14394" spans="3:3">
      <c r="C14394" s="33"/>
    </row>
    <row r="14395" spans="3:3">
      <c r="C14395" s="33"/>
    </row>
    <row r="14396" spans="3:3">
      <c r="C14396" s="33"/>
    </row>
    <row r="14397" spans="3:3">
      <c r="C14397" s="33"/>
    </row>
    <row r="14398" spans="3:3">
      <c r="C14398" s="33"/>
    </row>
    <row r="14399" spans="3:3">
      <c r="C14399" s="33"/>
    </row>
    <row r="14400" spans="3:3">
      <c r="C14400" s="33"/>
    </row>
    <row r="14401" spans="3:3">
      <c r="C14401" s="33"/>
    </row>
    <row r="14402" spans="3:3">
      <c r="C14402" s="33"/>
    </row>
    <row r="14403" spans="3:3">
      <c r="C14403" s="33"/>
    </row>
    <row r="14404" spans="3:3">
      <c r="C14404" s="33"/>
    </row>
    <row r="14405" spans="3:3">
      <c r="C14405" s="33"/>
    </row>
    <row r="14406" spans="3:3">
      <c r="C14406" s="33"/>
    </row>
    <row r="14407" spans="3:3">
      <c r="C14407" s="33"/>
    </row>
    <row r="14408" spans="3:3">
      <c r="C14408" s="33"/>
    </row>
    <row r="14409" spans="3:3">
      <c r="C14409" s="33"/>
    </row>
    <row r="14410" spans="3:3">
      <c r="C14410" s="33"/>
    </row>
    <row r="14411" spans="3:3">
      <c r="C14411" s="33"/>
    </row>
    <row r="14412" spans="3:3">
      <c r="C14412" s="33"/>
    </row>
    <row r="14413" spans="3:3">
      <c r="C14413" s="33"/>
    </row>
    <row r="14414" spans="3:3">
      <c r="C14414" s="33"/>
    </row>
    <row r="14415" spans="3:3">
      <c r="C14415" s="33"/>
    </row>
    <row r="14416" spans="3:3">
      <c r="C14416" s="33"/>
    </row>
    <row r="14417" spans="3:3">
      <c r="C14417" s="33"/>
    </row>
    <row r="14418" spans="3:3">
      <c r="C14418" s="33"/>
    </row>
    <row r="14419" spans="3:3">
      <c r="C14419" s="33"/>
    </row>
    <row r="14420" spans="3:3">
      <c r="C14420" s="33"/>
    </row>
    <row r="14421" spans="3:3">
      <c r="C14421" s="33"/>
    </row>
    <row r="14422" spans="3:3">
      <c r="C14422" s="33"/>
    </row>
    <row r="14423" spans="3:3">
      <c r="C14423" s="33"/>
    </row>
    <row r="14424" spans="3:3">
      <c r="C14424" s="33"/>
    </row>
    <row r="14425" spans="3:3">
      <c r="C14425" s="33"/>
    </row>
    <row r="14426" spans="3:3">
      <c r="C14426" s="33"/>
    </row>
    <row r="14427" spans="3:3">
      <c r="C14427" s="33"/>
    </row>
    <row r="14428" spans="3:3">
      <c r="C14428" s="33"/>
    </row>
    <row r="14429" spans="3:3">
      <c r="C14429" s="33"/>
    </row>
    <row r="14430" spans="3:3">
      <c r="C14430" s="33"/>
    </row>
    <row r="14431" spans="3:3">
      <c r="C14431" s="33"/>
    </row>
    <row r="14432" spans="3:3">
      <c r="C14432" s="33"/>
    </row>
    <row r="14433" spans="3:3">
      <c r="C14433" s="33"/>
    </row>
    <row r="14434" spans="3:3">
      <c r="C14434" s="33"/>
    </row>
    <row r="14435" spans="3:3">
      <c r="C14435" s="33"/>
    </row>
    <row r="14436" spans="3:3">
      <c r="C14436" s="33"/>
    </row>
    <row r="14437" spans="3:3">
      <c r="C14437" s="33"/>
    </row>
    <row r="14438" spans="3:3">
      <c r="C14438" s="33"/>
    </row>
    <row r="14439" spans="3:3">
      <c r="C14439" s="33"/>
    </row>
    <row r="14440" spans="3:3">
      <c r="C14440" s="33"/>
    </row>
    <row r="14441" spans="3:3">
      <c r="C14441" s="33"/>
    </row>
    <row r="14442" spans="3:3">
      <c r="C14442" s="33"/>
    </row>
    <row r="14443" spans="3:3">
      <c r="C14443" s="33"/>
    </row>
    <row r="14444" spans="3:3">
      <c r="C14444" s="33"/>
    </row>
    <row r="14445" spans="3:3">
      <c r="C14445" s="33"/>
    </row>
    <row r="14446" spans="3:3">
      <c r="C14446" s="33"/>
    </row>
    <row r="14447" spans="3:3">
      <c r="C14447" s="33"/>
    </row>
    <row r="14448" spans="3:3">
      <c r="C14448" s="33"/>
    </row>
    <row r="14449" spans="3:3">
      <c r="C14449" s="33"/>
    </row>
    <row r="14450" spans="3:3">
      <c r="C14450" s="33"/>
    </row>
    <row r="14451" spans="3:3">
      <c r="C14451" s="33"/>
    </row>
    <row r="14452" spans="3:3">
      <c r="C14452" s="33"/>
    </row>
    <row r="14453" spans="3:3">
      <c r="C14453" s="33"/>
    </row>
    <row r="14454" spans="3:3">
      <c r="C14454" s="33"/>
    </row>
    <row r="14455" spans="3:3">
      <c r="C14455" s="33"/>
    </row>
    <row r="14456" spans="3:3">
      <c r="C14456" s="33"/>
    </row>
    <row r="14457" spans="3:3">
      <c r="C14457" s="33"/>
    </row>
    <row r="14458" spans="3:3">
      <c r="C14458" s="33"/>
    </row>
    <row r="14459" spans="3:3">
      <c r="C14459" s="33"/>
    </row>
    <row r="14460" spans="3:3">
      <c r="C14460" s="33"/>
    </row>
    <row r="14461" spans="3:3">
      <c r="C14461" s="33"/>
    </row>
    <row r="14462" spans="3:3">
      <c r="C14462" s="33"/>
    </row>
    <row r="14463" spans="3:3">
      <c r="C14463" s="33"/>
    </row>
    <row r="14464" spans="3:3">
      <c r="C14464" s="33"/>
    </row>
    <row r="14465" spans="3:3">
      <c r="C14465" s="33"/>
    </row>
    <row r="14466" spans="3:3">
      <c r="C14466" s="33"/>
    </row>
    <row r="14467" spans="3:3">
      <c r="C14467" s="33"/>
    </row>
    <row r="14468" spans="3:3">
      <c r="C14468" s="33"/>
    </row>
    <row r="14469" spans="3:3">
      <c r="C14469" s="33"/>
    </row>
    <row r="14470" spans="3:3">
      <c r="C14470" s="33"/>
    </row>
    <row r="14471" spans="3:3">
      <c r="C14471" s="33"/>
    </row>
    <row r="14472" spans="3:3">
      <c r="C14472" s="33"/>
    </row>
    <row r="14473" spans="3:3">
      <c r="C14473" s="33"/>
    </row>
    <row r="14474" spans="3:3">
      <c r="C14474" s="33"/>
    </row>
    <row r="14475" spans="3:3">
      <c r="C14475" s="33"/>
    </row>
    <row r="14476" spans="3:3">
      <c r="C14476" s="33"/>
    </row>
    <row r="14477" spans="3:3">
      <c r="C14477" s="33"/>
    </row>
    <row r="14478" spans="3:3">
      <c r="C14478" s="33"/>
    </row>
    <row r="14479" spans="3:3">
      <c r="C14479" s="33"/>
    </row>
    <row r="14480" spans="3:3">
      <c r="C14480" s="33"/>
    </row>
    <row r="14481" spans="3:3">
      <c r="C14481" s="33"/>
    </row>
    <row r="14482" spans="3:3">
      <c r="C14482" s="33"/>
    </row>
    <row r="14483" spans="3:3">
      <c r="C14483" s="33"/>
    </row>
    <row r="14484" spans="3:3">
      <c r="C14484" s="33"/>
    </row>
    <row r="14485" spans="3:3">
      <c r="C14485" s="33"/>
    </row>
    <row r="14486" spans="3:3">
      <c r="C14486" s="33"/>
    </row>
    <row r="14487" spans="3:3">
      <c r="C14487" s="33"/>
    </row>
    <row r="14488" spans="3:3">
      <c r="C14488" s="33"/>
    </row>
    <row r="14489" spans="3:3">
      <c r="C14489" s="33"/>
    </row>
    <row r="14490" spans="3:3">
      <c r="C14490" s="33"/>
    </row>
    <row r="14491" spans="3:3">
      <c r="C14491" s="33"/>
    </row>
    <row r="14492" spans="3:3">
      <c r="C14492" s="33"/>
    </row>
    <row r="14493" spans="3:3">
      <c r="C14493" s="33"/>
    </row>
    <row r="14494" spans="3:3">
      <c r="C14494" s="33"/>
    </row>
    <row r="14495" spans="3:3">
      <c r="C14495" s="33"/>
    </row>
    <row r="14496" spans="3:3">
      <c r="C14496" s="33"/>
    </row>
    <row r="14497" spans="3:3">
      <c r="C14497" s="33"/>
    </row>
    <row r="14498" spans="3:3">
      <c r="C14498" s="33"/>
    </row>
    <row r="14499" spans="3:3">
      <c r="C14499" s="33"/>
    </row>
    <row r="14500" spans="3:3">
      <c r="C14500" s="33"/>
    </row>
    <row r="14501" spans="3:3">
      <c r="C14501" s="33"/>
    </row>
    <row r="14502" spans="3:3">
      <c r="C14502" s="33"/>
    </row>
    <row r="14503" spans="3:3">
      <c r="C14503" s="33"/>
    </row>
    <row r="14504" spans="3:3">
      <c r="C14504" s="33"/>
    </row>
    <row r="14505" spans="3:3">
      <c r="C14505" s="33"/>
    </row>
    <row r="14506" spans="3:3">
      <c r="C14506" s="33"/>
    </row>
    <row r="14507" spans="3:3">
      <c r="C14507" s="33"/>
    </row>
    <row r="14508" spans="3:3">
      <c r="C14508" s="33"/>
    </row>
    <row r="14509" spans="3:3">
      <c r="C14509" s="33"/>
    </row>
    <row r="14510" spans="3:3">
      <c r="C14510" s="33"/>
    </row>
    <row r="14511" spans="3:3">
      <c r="C14511" s="33"/>
    </row>
    <row r="14512" spans="3:3">
      <c r="C14512" s="33"/>
    </row>
    <row r="14513" spans="3:3">
      <c r="C14513" s="33"/>
    </row>
    <row r="14514" spans="3:3">
      <c r="C14514" s="33"/>
    </row>
    <row r="14515" spans="3:3">
      <c r="C14515" s="33"/>
    </row>
    <row r="14516" spans="3:3">
      <c r="C14516" s="33"/>
    </row>
    <row r="14517" spans="3:3">
      <c r="C14517" s="33"/>
    </row>
    <row r="14518" spans="3:3">
      <c r="C14518" s="33"/>
    </row>
    <row r="14519" spans="3:3">
      <c r="C14519" s="33"/>
    </row>
    <row r="14520" spans="3:3">
      <c r="C14520" s="33"/>
    </row>
    <row r="14521" spans="3:3">
      <c r="C14521" s="33"/>
    </row>
    <row r="14522" spans="3:3">
      <c r="C14522" s="33"/>
    </row>
    <row r="14523" spans="3:3">
      <c r="C14523" s="33"/>
    </row>
    <row r="14524" spans="3:3">
      <c r="C14524" s="33"/>
    </row>
    <row r="14525" spans="3:3">
      <c r="C14525" s="33"/>
    </row>
    <row r="14526" spans="3:3">
      <c r="C14526" s="33"/>
    </row>
    <row r="14527" spans="3:3">
      <c r="C14527" s="33"/>
    </row>
    <row r="14528" spans="3:3">
      <c r="C14528" s="33"/>
    </row>
    <row r="14529" spans="3:3">
      <c r="C14529" s="33"/>
    </row>
    <row r="14530" spans="3:3">
      <c r="C14530" s="33"/>
    </row>
    <row r="14531" spans="3:3">
      <c r="C14531" s="33"/>
    </row>
    <row r="14532" spans="3:3">
      <c r="C14532" s="33"/>
    </row>
    <row r="14533" spans="3:3">
      <c r="C14533" s="33"/>
    </row>
    <row r="14534" spans="3:3">
      <c r="C14534" s="33"/>
    </row>
    <row r="14535" spans="3:3">
      <c r="C14535" s="33"/>
    </row>
    <row r="14536" spans="3:3">
      <c r="C14536" s="33"/>
    </row>
    <row r="14537" spans="3:3">
      <c r="C14537" s="33"/>
    </row>
    <row r="14538" spans="3:3">
      <c r="C14538" s="33"/>
    </row>
    <row r="14539" spans="3:3">
      <c r="C14539" s="33"/>
    </row>
    <row r="14540" spans="3:3">
      <c r="C14540" s="33"/>
    </row>
    <row r="14541" spans="3:3">
      <c r="C14541" s="33"/>
    </row>
    <row r="14542" spans="3:3">
      <c r="C14542" s="33"/>
    </row>
    <row r="14543" spans="3:3">
      <c r="C14543" s="33"/>
    </row>
    <row r="14544" spans="3:3">
      <c r="C14544" s="33"/>
    </row>
    <row r="14545" spans="3:3">
      <c r="C14545" s="33"/>
    </row>
    <row r="14546" spans="3:3">
      <c r="C14546" s="33"/>
    </row>
    <row r="14547" spans="3:3">
      <c r="C14547" s="33"/>
    </row>
    <row r="14548" spans="3:3">
      <c r="C14548" s="33"/>
    </row>
    <row r="14549" spans="3:3">
      <c r="C14549" s="33"/>
    </row>
    <row r="14550" spans="3:3">
      <c r="C14550" s="33"/>
    </row>
    <row r="14551" spans="3:3">
      <c r="C14551" s="33"/>
    </row>
    <row r="14552" spans="3:3">
      <c r="C14552" s="33"/>
    </row>
    <row r="14553" spans="3:3">
      <c r="C14553" s="33"/>
    </row>
    <row r="14554" spans="3:3">
      <c r="C14554" s="33"/>
    </row>
    <row r="14555" spans="3:3">
      <c r="C14555" s="33"/>
    </row>
    <row r="14556" spans="3:3">
      <c r="C14556" s="33"/>
    </row>
    <row r="14557" spans="3:3">
      <c r="C14557" s="33"/>
    </row>
    <row r="14558" spans="3:3">
      <c r="C14558" s="33"/>
    </row>
    <row r="14559" spans="3:3">
      <c r="C14559" s="33"/>
    </row>
    <row r="14560" spans="3:3">
      <c r="C14560" s="33"/>
    </row>
    <row r="14561" spans="3:3">
      <c r="C14561" s="33"/>
    </row>
    <row r="14562" spans="3:3">
      <c r="C14562" s="33"/>
    </row>
    <row r="14563" spans="3:3">
      <c r="C14563" s="33"/>
    </row>
    <row r="14564" spans="3:3">
      <c r="C14564" s="33"/>
    </row>
    <row r="14565" spans="3:3">
      <c r="C14565" s="33"/>
    </row>
    <row r="14566" spans="3:3">
      <c r="C14566" s="33"/>
    </row>
    <row r="14567" spans="3:3">
      <c r="C14567" s="33"/>
    </row>
    <row r="14568" spans="3:3">
      <c r="C14568" s="33"/>
    </row>
    <row r="14569" spans="3:3">
      <c r="C14569" s="33"/>
    </row>
    <row r="14570" spans="3:3">
      <c r="C14570" s="33"/>
    </row>
    <row r="14571" spans="3:3">
      <c r="C14571" s="33"/>
    </row>
    <row r="14572" spans="3:3">
      <c r="C14572" s="33"/>
    </row>
    <row r="14573" spans="3:3">
      <c r="C14573" s="33"/>
    </row>
    <row r="14574" spans="3:3">
      <c r="C14574" s="33"/>
    </row>
    <row r="14575" spans="3:3">
      <c r="C14575" s="33"/>
    </row>
    <row r="14576" spans="3:3">
      <c r="C14576" s="33"/>
    </row>
    <row r="14577" spans="3:3">
      <c r="C14577" s="33"/>
    </row>
    <row r="14578" spans="3:3">
      <c r="C14578" s="33"/>
    </row>
    <row r="14579" spans="3:3">
      <c r="C14579" s="33"/>
    </row>
    <row r="14580" spans="3:3">
      <c r="C14580" s="33"/>
    </row>
    <row r="14581" spans="3:3">
      <c r="C14581" s="33"/>
    </row>
    <row r="14582" spans="3:3">
      <c r="C14582" s="33"/>
    </row>
    <row r="14583" spans="3:3">
      <c r="C14583" s="33"/>
    </row>
    <row r="14584" spans="3:3">
      <c r="C14584" s="33"/>
    </row>
    <row r="14585" spans="3:3">
      <c r="C14585" s="33"/>
    </row>
    <row r="14586" spans="3:3">
      <c r="C14586" s="33"/>
    </row>
    <row r="14587" spans="3:3">
      <c r="C14587" s="33"/>
    </row>
    <row r="14588" spans="3:3">
      <c r="C14588" s="33"/>
    </row>
    <row r="14589" spans="3:3">
      <c r="C14589" s="33"/>
    </row>
    <row r="14590" spans="3:3">
      <c r="C14590" s="33"/>
    </row>
    <row r="14591" spans="3:3">
      <c r="C14591" s="33"/>
    </row>
    <row r="14592" spans="3:3">
      <c r="C14592" s="33"/>
    </row>
    <row r="14593" spans="3:3">
      <c r="C14593" s="33"/>
    </row>
    <row r="14594" spans="3:3">
      <c r="C14594" s="33"/>
    </row>
    <row r="14595" spans="3:3">
      <c r="C14595" s="33"/>
    </row>
    <row r="14596" spans="3:3">
      <c r="C14596" s="33"/>
    </row>
    <row r="14597" spans="3:3">
      <c r="C14597" s="33"/>
    </row>
    <row r="14598" spans="3:3">
      <c r="C14598" s="33"/>
    </row>
    <row r="14599" spans="3:3">
      <c r="C14599" s="33"/>
    </row>
    <row r="14600" spans="3:3">
      <c r="C14600" s="33"/>
    </row>
    <row r="14601" spans="3:3">
      <c r="C14601" s="33"/>
    </row>
    <row r="14602" spans="3:3">
      <c r="C14602" s="33"/>
    </row>
    <row r="14603" spans="3:3">
      <c r="C14603" s="33"/>
    </row>
    <row r="14604" spans="3:3">
      <c r="C14604" s="33"/>
    </row>
    <row r="14605" spans="3:3">
      <c r="C14605" s="33"/>
    </row>
    <row r="14606" spans="3:3">
      <c r="C14606" s="33"/>
    </row>
    <row r="14607" spans="3:3">
      <c r="C14607" s="33"/>
    </row>
    <row r="14608" spans="3:3">
      <c r="C14608" s="33"/>
    </row>
    <row r="14609" spans="3:3">
      <c r="C14609" s="33"/>
    </row>
    <row r="14610" spans="3:3">
      <c r="C14610" s="33"/>
    </row>
    <row r="14611" spans="3:3">
      <c r="C14611" s="33"/>
    </row>
    <row r="14612" spans="3:3">
      <c r="C14612" s="33"/>
    </row>
    <row r="14613" spans="3:3">
      <c r="C14613" s="33"/>
    </row>
    <row r="14614" spans="3:3">
      <c r="C14614" s="33"/>
    </row>
    <row r="14615" spans="3:3">
      <c r="C14615" s="33"/>
    </row>
    <row r="14616" spans="3:3">
      <c r="C14616" s="33"/>
    </row>
    <row r="14617" spans="3:3">
      <c r="C14617" s="33"/>
    </row>
    <row r="14618" spans="3:3">
      <c r="C14618" s="33"/>
    </row>
    <row r="14619" spans="3:3">
      <c r="C14619" s="33"/>
    </row>
    <row r="14620" spans="3:3">
      <c r="C14620" s="33"/>
    </row>
    <row r="14621" spans="3:3">
      <c r="C14621" s="33"/>
    </row>
    <row r="14622" spans="3:3">
      <c r="C14622" s="33"/>
    </row>
    <row r="14623" spans="3:3">
      <c r="C14623" s="33"/>
    </row>
    <row r="14624" spans="3:3">
      <c r="C14624" s="33"/>
    </row>
    <row r="14625" spans="3:3">
      <c r="C14625" s="33"/>
    </row>
    <row r="14626" spans="3:3">
      <c r="C14626" s="33"/>
    </row>
    <row r="14627" spans="3:3">
      <c r="C14627" s="33"/>
    </row>
    <row r="14628" spans="3:3">
      <c r="C14628" s="33"/>
    </row>
    <row r="14629" spans="3:3">
      <c r="C14629" s="33"/>
    </row>
    <row r="14630" spans="3:3">
      <c r="C14630" s="33"/>
    </row>
    <row r="14631" spans="3:3">
      <c r="C14631" s="33"/>
    </row>
    <row r="14632" spans="3:3">
      <c r="C14632" s="33"/>
    </row>
    <row r="14633" spans="3:3">
      <c r="C14633" s="33"/>
    </row>
    <row r="14634" spans="3:3">
      <c r="C14634" s="33"/>
    </row>
    <row r="14635" spans="3:3">
      <c r="C14635" s="33"/>
    </row>
    <row r="14636" spans="3:3">
      <c r="C14636" s="33"/>
    </row>
    <row r="14637" spans="3:3">
      <c r="C14637" s="33"/>
    </row>
    <row r="14638" spans="3:3">
      <c r="C14638" s="33"/>
    </row>
    <row r="14639" spans="3:3">
      <c r="C14639" s="33"/>
    </row>
    <row r="14640" spans="3:3">
      <c r="C14640" s="33"/>
    </row>
    <row r="14641" spans="3:3">
      <c r="C14641" s="33"/>
    </row>
    <row r="14642" spans="3:3">
      <c r="C14642" s="33"/>
    </row>
    <row r="14643" spans="3:3">
      <c r="C14643" s="33"/>
    </row>
    <row r="14644" spans="3:3">
      <c r="C14644" s="33"/>
    </row>
    <row r="14645" spans="3:3">
      <c r="C14645" s="33"/>
    </row>
    <row r="14646" spans="3:3">
      <c r="C14646" s="33"/>
    </row>
    <row r="14647" spans="3:3">
      <c r="C14647" s="33"/>
    </row>
    <row r="14648" spans="3:3">
      <c r="C14648" s="33"/>
    </row>
    <row r="14649" spans="3:3">
      <c r="C14649" s="33"/>
    </row>
    <row r="14650" spans="3:3">
      <c r="C14650" s="33"/>
    </row>
    <row r="14651" spans="3:3">
      <c r="C14651" s="33"/>
    </row>
    <row r="14652" spans="3:3">
      <c r="C14652" s="33"/>
    </row>
    <row r="14653" spans="3:3">
      <c r="C14653" s="33"/>
    </row>
    <row r="14654" spans="3:3">
      <c r="C14654" s="33"/>
    </row>
    <row r="14655" spans="3:3">
      <c r="C14655" s="33"/>
    </row>
    <row r="14656" spans="3:3">
      <c r="C14656" s="33"/>
    </row>
    <row r="14657" spans="3:3">
      <c r="C14657" s="33"/>
    </row>
    <row r="14658" spans="3:3">
      <c r="C14658" s="33"/>
    </row>
    <row r="14659" spans="3:3">
      <c r="C14659" s="33"/>
    </row>
    <row r="14660" spans="3:3">
      <c r="C14660" s="33"/>
    </row>
    <row r="14661" spans="3:3">
      <c r="C14661" s="33"/>
    </row>
    <row r="14662" spans="3:3">
      <c r="C14662" s="33"/>
    </row>
    <row r="14663" spans="3:3">
      <c r="C14663" s="33"/>
    </row>
    <row r="14664" spans="3:3">
      <c r="C14664" s="33"/>
    </row>
    <row r="14665" spans="3:3">
      <c r="C14665" s="33"/>
    </row>
    <row r="14666" spans="3:3">
      <c r="C14666" s="33"/>
    </row>
    <row r="14667" spans="3:3">
      <c r="C14667" s="33"/>
    </row>
    <row r="14668" spans="3:3">
      <c r="C14668" s="33"/>
    </row>
    <row r="14669" spans="3:3">
      <c r="C14669" s="33"/>
    </row>
    <row r="14670" spans="3:3">
      <c r="C14670" s="33"/>
    </row>
    <row r="14671" spans="3:3">
      <c r="C14671" s="33"/>
    </row>
    <row r="14672" spans="3:3">
      <c r="C14672" s="33"/>
    </row>
    <row r="14673" spans="3:3">
      <c r="C14673" s="33"/>
    </row>
    <row r="14674" spans="3:3">
      <c r="C14674" s="33"/>
    </row>
    <row r="14675" spans="3:3">
      <c r="C14675" s="33"/>
    </row>
    <row r="14676" spans="3:3">
      <c r="C14676" s="33"/>
    </row>
    <row r="14677" spans="3:3">
      <c r="C14677" s="33"/>
    </row>
    <row r="14678" spans="3:3">
      <c r="C14678" s="33"/>
    </row>
    <row r="14679" spans="3:3">
      <c r="C14679" s="33"/>
    </row>
    <row r="14680" spans="3:3">
      <c r="C14680" s="33"/>
    </row>
    <row r="14681" spans="3:3">
      <c r="C14681" s="33"/>
    </row>
    <row r="14682" spans="3:3">
      <c r="C14682" s="33"/>
    </row>
    <row r="14683" spans="3:3">
      <c r="C14683" s="33"/>
    </row>
    <row r="14684" spans="3:3">
      <c r="C14684" s="33"/>
    </row>
    <row r="14685" spans="3:3">
      <c r="C14685" s="33"/>
    </row>
    <row r="14686" spans="3:3">
      <c r="C14686" s="33"/>
    </row>
    <row r="14687" spans="3:3">
      <c r="C14687" s="33"/>
    </row>
    <row r="14688" spans="3:3">
      <c r="C14688" s="33"/>
    </row>
    <row r="14689" spans="3:3">
      <c r="C14689" s="33"/>
    </row>
    <row r="14690" spans="3:3">
      <c r="C14690" s="33"/>
    </row>
    <row r="14691" spans="3:3">
      <c r="C14691" s="33"/>
    </row>
    <row r="14692" spans="3:3">
      <c r="C14692" s="33"/>
    </row>
    <row r="14693" spans="3:3">
      <c r="C14693" s="33"/>
    </row>
    <row r="14694" spans="3:3">
      <c r="C14694" s="33"/>
    </row>
    <row r="14695" spans="3:3">
      <c r="C14695" s="33"/>
    </row>
    <row r="14696" spans="3:3">
      <c r="C14696" s="33"/>
    </row>
    <row r="14697" spans="3:3">
      <c r="C14697" s="33"/>
    </row>
    <row r="14698" spans="3:3">
      <c r="C14698" s="33"/>
    </row>
    <row r="14699" spans="3:3">
      <c r="C14699" s="33"/>
    </row>
    <row r="14700" spans="3:3">
      <c r="C14700" s="33"/>
    </row>
    <row r="14701" spans="3:3">
      <c r="C14701" s="33"/>
    </row>
    <row r="14702" spans="3:3">
      <c r="C14702" s="33"/>
    </row>
    <row r="14703" spans="3:3">
      <c r="C14703" s="33"/>
    </row>
    <row r="14704" spans="3:3">
      <c r="C14704" s="33"/>
    </row>
    <row r="14705" spans="3:3">
      <c r="C14705" s="33"/>
    </row>
    <row r="14706" spans="3:3">
      <c r="C14706" s="33"/>
    </row>
    <row r="14707" spans="3:3">
      <c r="C14707" s="33"/>
    </row>
    <row r="14708" spans="3:3">
      <c r="C14708" s="33"/>
    </row>
    <row r="14709" spans="3:3">
      <c r="C14709" s="33"/>
    </row>
    <row r="14710" spans="3:3">
      <c r="C14710" s="33"/>
    </row>
    <row r="14711" spans="3:3">
      <c r="C14711" s="33"/>
    </row>
    <row r="14712" spans="3:3">
      <c r="C14712" s="33"/>
    </row>
    <row r="14713" spans="3:3">
      <c r="C14713" s="33"/>
    </row>
    <row r="14714" spans="3:3">
      <c r="C14714" s="33"/>
    </row>
    <row r="14715" spans="3:3">
      <c r="C14715" s="33"/>
    </row>
    <row r="14716" spans="3:3">
      <c r="C14716" s="33"/>
    </row>
    <row r="14717" spans="3:3">
      <c r="C14717" s="33"/>
    </row>
    <row r="14718" spans="3:3">
      <c r="C14718" s="33"/>
    </row>
    <row r="14719" spans="3:3">
      <c r="C14719" s="33"/>
    </row>
    <row r="14720" spans="3:3">
      <c r="C14720" s="33"/>
    </row>
    <row r="14721" spans="3:3">
      <c r="C14721" s="33"/>
    </row>
    <row r="14722" spans="3:3">
      <c r="C14722" s="33"/>
    </row>
    <row r="14723" spans="3:3">
      <c r="C14723" s="33"/>
    </row>
    <row r="14724" spans="3:3">
      <c r="C14724" s="33"/>
    </row>
    <row r="14725" spans="3:3">
      <c r="C14725" s="33"/>
    </row>
    <row r="14726" spans="3:3">
      <c r="C14726" s="33"/>
    </row>
    <row r="14727" spans="3:3">
      <c r="C14727" s="33"/>
    </row>
    <row r="14728" spans="3:3">
      <c r="C14728" s="33"/>
    </row>
    <row r="14729" spans="3:3">
      <c r="C14729" s="33"/>
    </row>
    <row r="14730" spans="3:3">
      <c r="C14730" s="33"/>
    </row>
    <row r="14731" spans="3:3">
      <c r="C14731" s="33"/>
    </row>
    <row r="14732" spans="3:3">
      <c r="C14732" s="33"/>
    </row>
    <row r="14733" spans="3:3">
      <c r="C14733" s="33"/>
    </row>
    <row r="14734" spans="3:3">
      <c r="C14734" s="33"/>
    </row>
    <row r="14735" spans="3:3">
      <c r="C14735" s="33"/>
    </row>
    <row r="14736" spans="3:3">
      <c r="C14736" s="33"/>
    </row>
    <row r="14737" spans="3:3">
      <c r="C14737" s="33"/>
    </row>
    <row r="14738" spans="3:3">
      <c r="C14738" s="33"/>
    </row>
    <row r="14739" spans="3:3">
      <c r="C14739" s="33"/>
    </row>
    <row r="14740" spans="3:3">
      <c r="C14740" s="33"/>
    </row>
    <row r="14741" spans="3:3">
      <c r="C14741" s="33"/>
    </row>
    <row r="14742" spans="3:3">
      <c r="C14742" s="33"/>
    </row>
    <row r="14743" spans="3:3">
      <c r="C14743" s="33"/>
    </row>
    <row r="14744" spans="3:3">
      <c r="C14744" s="33"/>
    </row>
    <row r="14745" spans="3:3">
      <c r="C14745" s="33"/>
    </row>
    <row r="14746" spans="3:3">
      <c r="C14746" s="33"/>
    </row>
    <row r="14747" spans="3:3">
      <c r="C14747" s="33"/>
    </row>
    <row r="14748" spans="3:3">
      <c r="C14748" s="33"/>
    </row>
    <row r="14749" spans="3:3">
      <c r="C14749" s="33"/>
    </row>
    <row r="14750" spans="3:3">
      <c r="C14750" s="33"/>
    </row>
    <row r="14751" spans="3:3">
      <c r="C14751" s="33"/>
    </row>
    <row r="14752" spans="3:3">
      <c r="C14752" s="33"/>
    </row>
    <row r="14753" spans="3:3">
      <c r="C14753" s="33"/>
    </row>
    <row r="14754" spans="3:3">
      <c r="C14754" s="33"/>
    </row>
    <row r="14755" spans="3:3">
      <c r="C14755" s="33"/>
    </row>
    <row r="14756" spans="3:3">
      <c r="C14756" s="33"/>
    </row>
    <row r="14757" spans="3:3">
      <c r="C14757" s="33"/>
    </row>
    <row r="14758" spans="3:3">
      <c r="C14758" s="33"/>
    </row>
    <row r="14759" spans="3:3">
      <c r="C14759" s="33"/>
    </row>
    <row r="14760" spans="3:3">
      <c r="C14760" s="33"/>
    </row>
    <row r="14761" spans="3:3">
      <c r="C14761" s="33"/>
    </row>
    <row r="14762" spans="3:3">
      <c r="C14762" s="33"/>
    </row>
    <row r="14763" spans="3:3">
      <c r="C14763" s="33"/>
    </row>
    <row r="14764" spans="3:3">
      <c r="C14764" s="33"/>
    </row>
    <row r="14765" spans="3:3">
      <c r="C14765" s="33"/>
    </row>
    <row r="14766" spans="3:3">
      <c r="C14766" s="33"/>
    </row>
    <row r="14767" spans="3:3">
      <c r="C14767" s="33"/>
    </row>
    <row r="14768" spans="3:3">
      <c r="C14768" s="33"/>
    </row>
    <row r="14769" spans="3:3">
      <c r="C14769" s="33"/>
    </row>
    <row r="14770" spans="3:3">
      <c r="C14770" s="33"/>
    </row>
    <row r="14771" spans="3:3">
      <c r="C14771" s="33"/>
    </row>
    <row r="14772" spans="3:3">
      <c r="C14772" s="33"/>
    </row>
    <row r="14773" spans="3:3">
      <c r="C14773" s="33"/>
    </row>
    <row r="14774" spans="3:3">
      <c r="C14774" s="33"/>
    </row>
    <row r="14775" spans="3:3">
      <c r="C14775" s="33"/>
    </row>
    <row r="14776" spans="3:3">
      <c r="C14776" s="33"/>
    </row>
    <row r="14777" spans="3:3">
      <c r="C14777" s="33"/>
    </row>
    <row r="14778" spans="3:3">
      <c r="C14778" s="33"/>
    </row>
    <row r="14779" spans="3:3">
      <c r="C14779" s="33"/>
    </row>
    <row r="14780" spans="3:3">
      <c r="C14780" s="33"/>
    </row>
    <row r="14781" spans="3:3">
      <c r="C14781" s="33"/>
    </row>
    <row r="14782" spans="3:3">
      <c r="C14782" s="33"/>
    </row>
    <row r="14783" spans="3:3">
      <c r="C14783" s="33"/>
    </row>
    <row r="14784" spans="3:3">
      <c r="C14784" s="33"/>
    </row>
    <row r="14785" spans="3:3">
      <c r="C14785" s="33"/>
    </row>
    <row r="14786" spans="3:3">
      <c r="C14786" s="33"/>
    </row>
    <row r="14787" spans="3:3">
      <c r="C14787" s="33"/>
    </row>
    <row r="14788" spans="3:3">
      <c r="C14788" s="33"/>
    </row>
    <row r="14789" spans="3:3">
      <c r="C14789" s="33"/>
    </row>
    <row r="14790" spans="3:3">
      <c r="C14790" s="33"/>
    </row>
    <row r="14791" spans="3:3">
      <c r="C14791" s="33"/>
    </row>
    <row r="14792" spans="3:3">
      <c r="C14792" s="33"/>
    </row>
    <row r="14793" spans="3:3">
      <c r="C14793" s="33"/>
    </row>
    <row r="14794" spans="3:3">
      <c r="C14794" s="33"/>
    </row>
    <row r="14795" spans="3:3">
      <c r="C14795" s="33"/>
    </row>
    <row r="14796" spans="3:3">
      <c r="C14796" s="33"/>
    </row>
    <row r="14797" spans="3:3">
      <c r="C14797" s="33"/>
    </row>
    <row r="14798" spans="3:3">
      <c r="C14798" s="33"/>
    </row>
    <row r="14799" spans="3:3">
      <c r="C14799" s="33"/>
    </row>
    <row r="14800" spans="3:3">
      <c r="C14800" s="33"/>
    </row>
    <row r="14801" spans="3:3">
      <c r="C14801" s="33"/>
    </row>
    <row r="14802" spans="3:3">
      <c r="C14802" s="33"/>
    </row>
    <row r="14803" spans="3:3">
      <c r="C14803" s="33"/>
    </row>
    <row r="14804" spans="3:3">
      <c r="C14804" s="33"/>
    </row>
    <row r="14805" spans="3:3">
      <c r="C14805" s="33"/>
    </row>
    <row r="14806" spans="3:3">
      <c r="C14806" s="33"/>
    </row>
    <row r="14807" spans="3:3">
      <c r="C14807" s="33"/>
    </row>
    <row r="14808" spans="3:3">
      <c r="C14808" s="33"/>
    </row>
    <row r="14809" spans="3:3">
      <c r="C14809" s="33"/>
    </row>
    <row r="14810" spans="3:3">
      <c r="C14810" s="33"/>
    </row>
    <row r="14811" spans="3:3">
      <c r="C14811" s="33"/>
    </row>
    <row r="14812" spans="3:3">
      <c r="C14812" s="33"/>
    </row>
    <row r="14813" spans="3:3">
      <c r="C14813" s="33"/>
    </row>
    <row r="14814" spans="3:3">
      <c r="C14814" s="33"/>
    </row>
    <row r="14815" spans="3:3">
      <c r="C14815" s="33"/>
    </row>
    <row r="14816" spans="3:3">
      <c r="C14816" s="33"/>
    </row>
    <row r="14817" spans="3:3">
      <c r="C14817" s="33"/>
    </row>
    <row r="14818" spans="3:3">
      <c r="C14818" s="33"/>
    </row>
    <row r="14819" spans="3:3">
      <c r="C14819" s="33"/>
    </row>
    <row r="14820" spans="3:3">
      <c r="C14820" s="33"/>
    </row>
    <row r="14821" spans="3:3">
      <c r="C14821" s="33"/>
    </row>
    <row r="14822" spans="3:3">
      <c r="C14822" s="33"/>
    </row>
    <row r="14823" spans="3:3">
      <c r="C14823" s="33"/>
    </row>
    <row r="14824" spans="3:3">
      <c r="C14824" s="33"/>
    </row>
    <row r="14825" spans="3:3">
      <c r="C14825" s="33"/>
    </row>
    <row r="14826" spans="3:3">
      <c r="C14826" s="33"/>
    </row>
    <row r="14827" spans="3:3">
      <c r="C14827" s="33"/>
    </row>
    <row r="14828" spans="3:3">
      <c r="C14828" s="33"/>
    </row>
    <row r="14829" spans="3:3">
      <c r="C14829" s="33"/>
    </row>
    <row r="14830" spans="3:3">
      <c r="C14830" s="33"/>
    </row>
    <row r="14831" spans="3:3">
      <c r="C14831" s="33"/>
    </row>
    <row r="14832" spans="3:3">
      <c r="C14832" s="33"/>
    </row>
    <row r="14833" spans="3:3">
      <c r="C14833" s="33"/>
    </row>
    <row r="14834" spans="3:3">
      <c r="C14834" s="33"/>
    </row>
    <row r="14835" spans="3:3">
      <c r="C14835" s="33"/>
    </row>
    <row r="14836" spans="3:3">
      <c r="C14836" s="33"/>
    </row>
    <row r="14837" spans="3:3">
      <c r="C14837" s="33"/>
    </row>
    <row r="14838" spans="3:3">
      <c r="C14838" s="33"/>
    </row>
    <row r="14839" spans="3:3">
      <c r="C14839" s="33"/>
    </row>
    <row r="14840" spans="3:3">
      <c r="C14840" s="33"/>
    </row>
    <row r="14841" spans="3:3">
      <c r="C14841" s="33"/>
    </row>
    <row r="14842" spans="3:3">
      <c r="C14842" s="33"/>
    </row>
    <row r="14843" spans="3:3">
      <c r="C14843" s="33"/>
    </row>
    <row r="14844" spans="3:3">
      <c r="C14844" s="33"/>
    </row>
    <row r="14845" spans="3:3">
      <c r="C14845" s="33"/>
    </row>
    <row r="14846" spans="3:3">
      <c r="C14846" s="33"/>
    </row>
    <row r="14847" spans="3:3">
      <c r="C14847" s="33"/>
    </row>
    <row r="14848" spans="3:3">
      <c r="C14848" s="33"/>
    </row>
    <row r="14849" spans="3:3">
      <c r="C14849" s="33"/>
    </row>
    <row r="14850" spans="3:3">
      <c r="C14850" s="33"/>
    </row>
    <row r="14851" spans="3:3">
      <c r="C14851" s="33"/>
    </row>
    <row r="14852" spans="3:3">
      <c r="C14852" s="33"/>
    </row>
    <row r="14853" spans="3:3">
      <c r="C14853" s="33"/>
    </row>
    <row r="14854" spans="3:3">
      <c r="C14854" s="33"/>
    </row>
    <row r="14855" spans="3:3">
      <c r="C14855" s="33"/>
    </row>
    <row r="14856" spans="3:3">
      <c r="C14856" s="33"/>
    </row>
    <row r="14857" spans="3:3">
      <c r="C14857" s="33"/>
    </row>
    <row r="14858" spans="3:3">
      <c r="C14858" s="33"/>
    </row>
    <row r="14859" spans="3:3">
      <c r="C14859" s="33"/>
    </row>
    <row r="14860" spans="3:3">
      <c r="C14860" s="33"/>
    </row>
    <row r="14861" spans="3:3">
      <c r="C14861" s="33"/>
    </row>
    <row r="14862" spans="3:3">
      <c r="C14862" s="33"/>
    </row>
    <row r="14863" spans="3:3">
      <c r="C14863" s="33"/>
    </row>
    <row r="14864" spans="3:3">
      <c r="C14864" s="33"/>
    </row>
    <row r="14865" spans="3:3">
      <c r="C14865" s="33"/>
    </row>
    <row r="14866" spans="3:3">
      <c r="C14866" s="33"/>
    </row>
    <row r="14867" spans="3:3">
      <c r="C14867" s="33"/>
    </row>
    <row r="14868" spans="3:3">
      <c r="C14868" s="33"/>
    </row>
    <row r="14869" spans="3:3">
      <c r="C14869" s="33"/>
    </row>
    <row r="14870" spans="3:3">
      <c r="C14870" s="33"/>
    </row>
    <row r="14871" spans="3:3">
      <c r="C14871" s="33"/>
    </row>
    <row r="14872" spans="3:3">
      <c r="C14872" s="33"/>
    </row>
    <row r="14873" spans="3:3">
      <c r="C14873" s="33"/>
    </row>
    <row r="14874" spans="3:3">
      <c r="C14874" s="33"/>
    </row>
    <row r="14875" spans="3:3">
      <c r="C14875" s="33"/>
    </row>
    <row r="14876" spans="3:3">
      <c r="C14876" s="33"/>
    </row>
    <row r="14877" spans="3:3">
      <c r="C14877" s="33"/>
    </row>
    <row r="14878" spans="3:3">
      <c r="C14878" s="33"/>
    </row>
    <row r="14879" spans="3:3">
      <c r="C14879" s="33"/>
    </row>
    <row r="14880" spans="3:3">
      <c r="C14880" s="33"/>
    </row>
    <row r="14881" spans="3:3">
      <c r="C14881" s="33"/>
    </row>
    <row r="14882" spans="3:3">
      <c r="C14882" s="33"/>
    </row>
    <row r="14883" spans="3:3">
      <c r="C14883" s="33"/>
    </row>
    <row r="14884" spans="3:3">
      <c r="C14884" s="33"/>
    </row>
    <row r="14885" spans="3:3">
      <c r="C14885" s="33"/>
    </row>
    <row r="14886" spans="3:3">
      <c r="C14886" s="33"/>
    </row>
    <row r="14887" spans="3:3">
      <c r="C14887" s="33"/>
    </row>
    <row r="14888" spans="3:3">
      <c r="C14888" s="33"/>
    </row>
    <row r="14889" spans="3:3">
      <c r="C14889" s="33"/>
    </row>
    <row r="14890" spans="3:3">
      <c r="C14890" s="33"/>
    </row>
    <row r="14891" spans="3:3">
      <c r="C14891" s="33"/>
    </row>
    <row r="14892" spans="3:3">
      <c r="C14892" s="33"/>
    </row>
    <row r="14893" spans="3:3">
      <c r="C14893" s="33"/>
    </row>
    <row r="14894" spans="3:3">
      <c r="C14894" s="33"/>
    </row>
    <row r="14895" spans="3:3">
      <c r="C14895" s="33"/>
    </row>
    <row r="14896" spans="3:3">
      <c r="C14896" s="33"/>
    </row>
    <row r="14897" spans="3:3">
      <c r="C14897" s="33"/>
    </row>
    <row r="14898" spans="3:3">
      <c r="C14898" s="33"/>
    </row>
    <row r="14899" spans="3:3">
      <c r="C14899" s="33"/>
    </row>
    <row r="14900" spans="3:3">
      <c r="C14900" s="33"/>
    </row>
    <row r="14901" spans="3:3">
      <c r="C14901" s="33"/>
    </row>
    <row r="14902" spans="3:3">
      <c r="C14902" s="33"/>
    </row>
    <row r="14903" spans="3:3">
      <c r="C14903" s="33"/>
    </row>
    <row r="14904" spans="3:3">
      <c r="C14904" s="33"/>
    </row>
    <row r="14905" spans="3:3">
      <c r="C14905" s="33"/>
    </row>
    <row r="14906" spans="3:3">
      <c r="C14906" s="33"/>
    </row>
    <row r="14907" spans="3:3">
      <c r="C14907" s="33"/>
    </row>
    <row r="14908" spans="3:3">
      <c r="C14908" s="33"/>
    </row>
    <row r="14909" spans="3:3">
      <c r="C14909" s="33"/>
    </row>
    <row r="14910" spans="3:3">
      <c r="C14910" s="33"/>
    </row>
    <row r="14911" spans="3:3">
      <c r="C14911" s="33"/>
    </row>
    <row r="14912" spans="3:3">
      <c r="C14912" s="33"/>
    </row>
    <row r="14913" spans="3:3">
      <c r="C14913" s="33"/>
    </row>
    <row r="14914" spans="3:3">
      <c r="C14914" s="33"/>
    </row>
    <row r="14915" spans="3:3">
      <c r="C14915" s="33"/>
    </row>
    <row r="14916" spans="3:3">
      <c r="C14916" s="33"/>
    </row>
    <row r="14917" spans="3:3">
      <c r="C14917" s="33"/>
    </row>
    <row r="14918" spans="3:3">
      <c r="C14918" s="33"/>
    </row>
    <row r="14919" spans="3:3">
      <c r="C14919" s="33"/>
    </row>
    <row r="14920" spans="3:3">
      <c r="C14920" s="33"/>
    </row>
    <row r="14921" spans="3:3">
      <c r="C14921" s="33"/>
    </row>
    <row r="14922" spans="3:3">
      <c r="C14922" s="33"/>
    </row>
    <row r="14923" spans="3:3">
      <c r="C14923" s="33"/>
    </row>
    <row r="14924" spans="3:3">
      <c r="C14924" s="33"/>
    </row>
    <row r="14925" spans="3:3">
      <c r="C14925" s="33"/>
    </row>
    <row r="14926" spans="3:3">
      <c r="C14926" s="33"/>
    </row>
    <row r="14927" spans="3:3">
      <c r="C14927" s="33"/>
    </row>
    <row r="14928" spans="3:3">
      <c r="C14928" s="33"/>
    </row>
    <row r="14929" spans="3:3">
      <c r="C14929" s="33"/>
    </row>
    <row r="14930" spans="3:3">
      <c r="C14930" s="33"/>
    </row>
    <row r="14931" spans="3:3">
      <c r="C14931" s="33"/>
    </row>
    <row r="14932" spans="3:3">
      <c r="C14932" s="33"/>
    </row>
    <row r="14933" spans="3:3">
      <c r="C14933" s="33"/>
    </row>
    <row r="14934" spans="3:3">
      <c r="C14934" s="33"/>
    </row>
    <row r="14935" spans="3:3">
      <c r="C14935" s="33"/>
    </row>
    <row r="14936" spans="3:3">
      <c r="C14936" s="33"/>
    </row>
    <row r="14937" spans="3:3">
      <c r="C14937" s="33"/>
    </row>
    <row r="14938" spans="3:3">
      <c r="C14938" s="33"/>
    </row>
    <row r="14939" spans="3:3">
      <c r="C14939" s="33"/>
    </row>
    <row r="14940" spans="3:3">
      <c r="C14940" s="33"/>
    </row>
    <row r="14941" spans="3:3">
      <c r="C14941" s="33"/>
    </row>
    <row r="14942" spans="3:3">
      <c r="C14942" s="33"/>
    </row>
    <row r="14943" spans="3:3">
      <c r="C14943" s="33"/>
    </row>
    <row r="14944" spans="3:3">
      <c r="C14944" s="33"/>
    </row>
    <row r="14945" spans="3:3">
      <c r="C14945" s="33"/>
    </row>
    <row r="14946" spans="3:3">
      <c r="C14946" s="33"/>
    </row>
    <row r="14947" spans="3:3">
      <c r="C14947" s="33"/>
    </row>
    <row r="14948" spans="3:3">
      <c r="C14948" s="33"/>
    </row>
    <row r="14949" spans="3:3">
      <c r="C14949" s="33"/>
    </row>
    <row r="14950" spans="3:3">
      <c r="C14950" s="33"/>
    </row>
    <row r="14951" spans="3:3">
      <c r="C14951" s="33"/>
    </row>
    <row r="14952" spans="3:3">
      <c r="C14952" s="33"/>
    </row>
    <row r="14953" spans="3:3">
      <c r="C14953" s="33"/>
    </row>
    <row r="14954" spans="3:3">
      <c r="C14954" s="33"/>
    </row>
    <row r="14955" spans="3:3">
      <c r="C14955" s="33"/>
    </row>
    <row r="14956" spans="3:3">
      <c r="C14956" s="33"/>
    </row>
    <row r="14957" spans="3:3">
      <c r="C14957" s="33"/>
    </row>
    <row r="14958" spans="3:3">
      <c r="C14958" s="33"/>
    </row>
    <row r="14959" spans="3:3">
      <c r="C14959" s="33"/>
    </row>
    <row r="14960" spans="3:3">
      <c r="C14960" s="33"/>
    </row>
    <row r="14961" spans="3:3">
      <c r="C14961" s="33"/>
    </row>
    <row r="14962" spans="3:3">
      <c r="C14962" s="33"/>
    </row>
    <row r="14963" spans="3:3">
      <c r="C14963" s="33"/>
    </row>
    <row r="14964" spans="3:3">
      <c r="C14964" s="33"/>
    </row>
    <row r="14965" spans="3:3">
      <c r="C14965" s="33"/>
    </row>
    <row r="14966" spans="3:3">
      <c r="C14966" s="33"/>
    </row>
    <row r="14967" spans="3:3">
      <c r="C14967" s="33"/>
    </row>
    <row r="14968" spans="3:3">
      <c r="C14968" s="33"/>
    </row>
    <row r="14969" spans="3:3">
      <c r="C14969" s="33"/>
    </row>
    <row r="14970" spans="3:3">
      <c r="C14970" s="33"/>
    </row>
    <row r="14971" spans="3:3">
      <c r="C14971" s="33"/>
    </row>
    <row r="14972" spans="3:3">
      <c r="C14972" s="33"/>
    </row>
    <row r="14973" spans="3:3">
      <c r="C14973" s="33"/>
    </row>
    <row r="14974" spans="3:3">
      <c r="C14974" s="33"/>
    </row>
    <row r="14975" spans="3:3">
      <c r="C14975" s="33"/>
    </row>
    <row r="14976" spans="3:3">
      <c r="C14976" s="33"/>
    </row>
    <row r="14977" spans="3:3">
      <c r="C14977" s="33"/>
    </row>
    <row r="14978" spans="3:3">
      <c r="C14978" s="33"/>
    </row>
    <row r="14979" spans="3:3">
      <c r="C14979" s="33"/>
    </row>
    <row r="14980" spans="3:3">
      <c r="C14980" s="33"/>
    </row>
    <row r="14981" spans="3:3">
      <c r="C14981" s="33"/>
    </row>
    <row r="14982" spans="3:3">
      <c r="C14982" s="33"/>
    </row>
    <row r="14983" spans="3:3">
      <c r="C14983" s="33"/>
    </row>
    <row r="14984" spans="3:3">
      <c r="C14984" s="33"/>
    </row>
    <row r="14985" spans="3:3">
      <c r="C14985" s="33"/>
    </row>
    <row r="14986" spans="3:3">
      <c r="C14986" s="33"/>
    </row>
    <row r="14987" spans="3:3">
      <c r="C14987" s="33"/>
    </row>
    <row r="14988" spans="3:3">
      <c r="C14988" s="33"/>
    </row>
    <row r="14989" spans="3:3">
      <c r="C14989" s="33"/>
    </row>
    <row r="14990" spans="3:3">
      <c r="C14990" s="33"/>
    </row>
    <row r="14991" spans="3:3">
      <c r="C14991" s="33"/>
    </row>
    <row r="14992" spans="3:3">
      <c r="C14992" s="33"/>
    </row>
    <row r="14993" spans="3:3">
      <c r="C14993" s="33"/>
    </row>
    <row r="14994" spans="3:3">
      <c r="C14994" s="33"/>
    </row>
    <row r="14995" spans="3:3">
      <c r="C14995" s="33"/>
    </row>
    <row r="14996" spans="3:3">
      <c r="C14996" s="33"/>
    </row>
    <row r="14997" spans="3:3">
      <c r="C14997" s="33"/>
    </row>
    <row r="14998" spans="3:3">
      <c r="C14998" s="33"/>
    </row>
    <row r="14999" spans="3:3">
      <c r="C14999" s="33"/>
    </row>
    <row r="15000" spans="3:3">
      <c r="C15000" s="33"/>
    </row>
    <row r="15001" spans="3:3">
      <c r="C15001" s="33"/>
    </row>
    <row r="15002" spans="3:3">
      <c r="C15002" s="33"/>
    </row>
    <row r="15003" spans="3:3">
      <c r="C15003" s="33"/>
    </row>
    <row r="15004" spans="3:3">
      <c r="C15004" s="33"/>
    </row>
    <row r="15005" spans="3:3">
      <c r="C15005" s="33"/>
    </row>
    <row r="15006" spans="3:3">
      <c r="C15006" s="33"/>
    </row>
    <row r="15007" spans="3:3">
      <c r="C15007" s="33"/>
    </row>
    <row r="15008" spans="3:3">
      <c r="C15008" s="33"/>
    </row>
    <row r="15009" spans="3:3">
      <c r="C15009" s="33"/>
    </row>
    <row r="15010" spans="3:3">
      <c r="C15010" s="33"/>
    </row>
    <row r="15011" spans="3:3">
      <c r="C15011" s="33"/>
    </row>
    <row r="15012" spans="3:3">
      <c r="C15012" s="33"/>
    </row>
    <row r="15013" spans="3:3">
      <c r="C15013" s="33"/>
    </row>
    <row r="15014" spans="3:3">
      <c r="C15014" s="33"/>
    </row>
    <row r="15015" spans="3:3">
      <c r="C15015" s="33"/>
    </row>
    <row r="15016" spans="3:3">
      <c r="C15016" s="33"/>
    </row>
    <row r="15017" spans="3:3">
      <c r="C15017" s="33"/>
    </row>
    <row r="15018" spans="3:3">
      <c r="C15018" s="33"/>
    </row>
    <row r="15019" spans="3:3">
      <c r="C15019" s="33"/>
    </row>
    <row r="15020" spans="3:3">
      <c r="C15020" s="33"/>
    </row>
    <row r="15021" spans="3:3">
      <c r="C15021" s="33"/>
    </row>
    <row r="15022" spans="3:3">
      <c r="C15022" s="33"/>
    </row>
    <row r="15023" spans="3:3">
      <c r="C15023" s="33"/>
    </row>
    <row r="15024" spans="3:3">
      <c r="C15024" s="33"/>
    </row>
    <row r="15025" spans="3:3">
      <c r="C15025" s="33"/>
    </row>
    <row r="15026" spans="3:3">
      <c r="C15026" s="33"/>
    </row>
    <row r="15027" spans="3:3">
      <c r="C15027" s="33"/>
    </row>
    <row r="15028" spans="3:3">
      <c r="C15028" s="33"/>
    </row>
    <row r="15029" spans="3:3">
      <c r="C15029" s="33"/>
    </row>
    <row r="15030" spans="3:3">
      <c r="C15030" s="33"/>
    </row>
    <row r="15031" spans="3:3">
      <c r="C15031" s="33"/>
    </row>
    <row r="15032" spans="3:3">
      <c r="C15032" s="33"/>
    </row>
    <row r="15033" spans="3:3">
      <c r="C15033" s="33"/>
    </row>
    <row r="15034" spans="3:3">
      <c r="C15034" s="33"/>
    </row>
    <row r="15035" spans="3:3">
      <c r="C15035" s="33"/>
    </row>
    <row r="15036" spans="3:3">
      <c r="C15036" s="33"/>
    </row>
    <row r="15037" spans="3:3">
      <c r="C15037" s="33"/>
    </row>
    <row r="15038" spans="3:3">
      <c r="C15038" s="33"/>
    </row>
    <row r="15039" spans="3:3">
      <c r="C15039" s="33"/>
    </row>
    <row r="15040" spans="3:3">
      <c r="C15040" s="33"/>
    </row>
    <row r="15041" spans="3:3">
      <c r="C15041" s="33"/>
    </row>
    <row r="15042" spans="3:3">
      <c r="C15042" s="33"/>
    </row>
    <row r="15043" spans="3:3">
      <c r="C15043" s="33"/>
    </row>
    <row r="15044" spans="3:3">
      <c r="C15044" s="33"/>
    </row>
    <row r="15045" spans="3:3">
      <c r="C15045" s="33"/>
    </row>
    <row r="15046" spans="3:3">
      <c r="C15046" s="33"/>
    </row>
    <row r="15047" spans="3:3">
      <c r="C15047" s="33"/>
    </row>
    <row r="15048" spans="3:3">
      <c r="C15048" s="33"/>
    </row>
    <row r="15049" spans="3:3">
      <c r="C15049" s="33"/>
    </row>
    <row r="15050" spans="3:3">
      <c r="C15050" s="33"/>
    </row>
    <row r="15051" spans="3:3">
      <c r="C15051" s="33"/>
    </row>
    <row r="15052" spans="3:3">
      <c r="C15052" s="33"/>
    </row>
    <row r="15053" spans="3:3">
      <c r="C15053" s="33"/>
    </row>
    <row r="15054" spans="3:3">
      <c r="C15054" s="33"/>
    </row>
    <row r="15055" spans="3:3">
      <c r="C15055" s="33"/>
    </row>
    <row r="15056" spans="3:3">
      <c r="C15056" s="33"/>
    </row>
    <row r="15057" spans="3:3">
      <c r="C15057" s="33"/>
    </row>
    <row r="15058" spans="3:3">
      <c r="C15058" s="33"/>
    </row>
    <row r="15059" spans="3:3">
      <c r="C15059" s="33"/>
    </row>
    <row r="15060" spans="3:3">
      <c r="C15060" s="33"/>
    </row>
    <row r="15061" spans="3:3">
      <c r="C15061" s="33"/>
    </row>
    <row r="15062" spans="3:3">
      <c r="C15062" s="33"/>
    </row>
    <row r="15063" spans="3:3">
      <c r="C15063" s="33"/>
    </row>
    <row r="15064" spans="3:3">
      <c r="C15064" s="33"/>
    </row>
    <row r="15065" spans="3:3">
      <c r="C15065" s="33"/>
    </row>
    <row r="15066" spans="3:3">
      <c r="C15066" s="33"/>
    </row>
    <row r="15067" spans="3:3">
      <c r="C15067" s="33"/>
    </row>
    <row r="15068" spans="3:3">
      <c r="C15068" s="33"/>
    </row>
    <row r="15069" spans="3:3">
      <c r="C15069" s="33"/>
    </row>
    <row r="15070" spans="3:3">
      <c r="C15070" s="33"/>
    </row>
    <row r="15071" spans="3:3">
      <c r="C15071" s="33"/>
    </row>
    <row r="15072" spans="3:3">
      <c r="C15072" s="33"/>
    </row>
    <row r="15073" spans="3:3">
      <c r="C15073" s="33"/>
    </row>
    <row r="15074" spans="3:3">
      <c r="C15074" s="33"/>
    </row>
    <row r="15075" spans="3:3">
      <c r="C15075" s="33"/>
    </row>
    <row r="15076" spans="3:3">
      <c r="C15076" s="33"/>
    </row>
    <row r="15077" spans="3:3">
      <c r="C15077" s="33"/>
    </row>
    <row r="15078" spans="3:3">
      <c r="C15078" s="33"/>
    </row>
    <row r="15079" spans="3:3">
      <c r="C15079" s="33"/>
    </row>
    <row r="15080" spans="3:3">
      <c r="C15080" s="33"/>
    </row>
    <row r="15081" spans="3:3">
      <c r="C15081" s="33"/>
    </row>
    <row r="15082" spans="3:3">
      <c r="C15082" s="33"/>
    </row>
    <row r="15083" spans="3:3">
      <c r="C15083" s="33"/>
    </row>
    <row r="15084" spans="3:3">
      <c r="C15084" s="33"/>
    </row>
    <row r="15085" spans="3:3">
      <c r="C15085" s="33"/>
    </row>
    <row r="15086" spans="3:3">
      <c r="C15086" s="33"/>
    </row>
    <row r="15087" spans="3:3">
      <c r="C15087" s="33"/>
    </row>
    <row r="15088" spans="3:3">
      <c r="C15088" s="33"/>
    </row>
    <row r="15089" spans="3:3">
      <c r="C15089" s="33"/>
    </row>
    <row r="15090" spans="3:3">
      <c r="C15090" s="33"/>
    </row>
    <row r="15091" spans="3:3">
      <c r="C15091" s="33"/>
    </row>
    <row r="15092" spans="3:3">
      <c r="C15092" s="33"/>
    </row>
    <row r="15093" spans="3:3">
      <c r="C15093" s="33"/>
    </row>
    <row r="15094" spans="3:3">
      <c r="C15094" s="33"/>
    </row>
    <row r="15095" spans="3:3">
      <c r="C15095" s="33"/>
    </row>
    <row r="15096" spans="3:3">
      <c r="C15096" s="33"/>
    </row>
    <row r="15097" spans="3:3">
      <c r="C15097" s="33"/>
    </row>
    <row r="15098" spans="3:3">
      <c r="C15098" s="33"/>
    </row>
    <row r="15099" spans="3:3">
      <c r="C15099" s="33"/>
    </row>
    <row r="15100" spans="3:3">
      <c r="C15100" s="33"/>
    </row>
    <row r="15101" spans="3:3">
      <c r="C15101" s="33"/>
    </row>
    <row r="15102" spans="3:3">
      <c r="C15102" s="33"/>
    </row>
    <row r="15103" spans="3:3">
      <c r="C15103" s="33"/>
    </row>
    <row r="15104" spans="3:3">
      <c r="C15104" s="33"/>
    </row>
    <row r="15105" spans="3:3">
      <c r="C15105" s="33"/>
    </row>
    <row r="15106" spans="3:3">
      <c r="C15106" s="33"/>
    </row>
    <row r="15107" spans="3:3">
      <c r="C15107" s="33"/>
    </row>
    <row r="15108" spans="3:3">
      <c r="C15108" s="33"/>
    </row>
    <row r="15109" spans="3:3">
      <c r="C15109" s="33"/>
    </row>
    <row r="15110" spans="3:3">
      <c r="C15110" s="33"/>
    </row>
    <row r="15111" spans="3:3">
      <c r="C15111" s="33"/>
    </row>
    <row r="15112" spans="3:3">
      <c r="C15112" s="33"/>
    </row>
    <row r="15113" spans="3:3">
      <c r="C15113" s="33"/>
    </row>
    <row r="15114" spans="3:3">
      <c r="C15114" s="33"/>
    </row>
    <row r="15115" spans="3:3">
      <c r="C15115" s="33"/>
    </row>
    <row r="15116" spans="3:3">
      <c r="C15116" s="33"/>
    </row>
    <row r="15117" spans="3:3">
      <c r="C15117" s="33"/>
    </row>
    <row r="15118" spans="3:3">
      <c r="C15118" s="33"/>
    </row>
    <row r="15119" spans="3:3">
      <c r="C15119" s="33"/>
    </row>
    <row r="15120" spans="3:3">
      <c r="C15120" s="33"/>
    </row>
    <row r="15121" spans="3:3">
      <c r="C15121" s="33"/>
    </row>
    <row r="15122" spans="3:3">
      <c r="C15122" s="33"/>
    </row>
    <row r="15123" spans="3:3">
      <c r="C15123" s="33"/>
    </row>
    <row r="15124" spans="3:3">
      <c r="C15124" s="33"/>
    </row>
    <row r="15125" spans="3:3">
      <c r="C15125" s="33"/>
    </row>
    <row r="15126" spans="3:3">
      <c r="C15126" s="33"/>
    </row>
    <row r="15127" spans="3:3">
      <c r="C15127" s="33"/>
    </row>
    <row r="15128" spans="3:3">
      <c r="C15128" s="33"/>
    </row>
    <row r="15129" spans="3:3">
      <c r="C15129" s="33"/>
    </row>
    <row r="15130" spans="3:3">
      <c r="C15130" s="33"/>
    </row>
    <row r="15131" spans="3:3">
      <c r="C15131" s="33"/>
    </row>
    <row r="15132" spans="3:3">
      <c r="C15132" s="33"/>
    </row>
    <row r="15133" spans="3:3">
      <c r="C15133" s="33"/>
    </row>
    <row r="15134" spans="3:3">
      <c r="C15134" s="33"/>
    </row>
    <row r="15135" spans="3:3">
      <c r="C15135" s="33"/>
    </row>
    <row r="15136" spans="3:3">
      <c r="C15136" s="33"/>
    </row>
    <row r="15137" spans="3:3">
      <c r="C15137" s="33"/>
    </row>
    <row r="15138" spans="3:3">
      <c r="C15138" s="33"/>
    </row>
    <row r="15139" spans="3:3">
      <c r="C15139" s="33"/>
    </row>
    <row r="15140" spans="3:3">
      <c r="C15140" s="33"/>
    </row>
    <row r="15141" spans="3:3">
      <c r="C15141" s="33"/>
    </row>
    <row r="15142" spans="3:3">
      <c r="C15142" s="33"/>
    </row>
    <row r="15143" spans="3:3">
      <c r="C15143" s="33"/>
    </row>
    <row r="15144" spans="3:3">
      <c r="C15144" s="33"/>
    </row>
    <row r="15145" spans="3:3">
      <c r="C15145" s="33"/>
    </row>
    <row r="15146" spans="3:3">
      <c r="C15146" s="33"/>
    </row>
    <row r="15147" spans="3:3">
      <c r="C15147" s="33"/>
    </row>
    <row r="15148" spans="3:3">
      <c r="C15148" s="33"/>
    </row>
    <row r="15149" spans="3:3">
      <c r="C15149" s="33"/>
    </row>
    <row r="15150" spans="3:3">
      <c r="C15150" s="33"/>
    </row>
    <row r="15151" spans="3:3">
      <c r="C15151" s="33"/>
    </row>
    <row r="15152" spans="3:3">
      <c r="C15152" s="33"/>
    </row>
    <row r="15153" spans="3:3">
      <c r="C15153" s="33"/>
    </row>
    <row r="15154" spans="3:3">
      <c r="C15154" s="33"/>
    </row>
    <row r="15155" spans="3:3">
      <c r="C15155" s="33"/>
    </row>
    <row r="15156" spans="3:3">
      <c r="C15156" s="33"/>
    </row>
    <row r="15157" spans="3:3">
      <c r="C15157" s="33"/>
    </row>
    <row r="15158" spans="3:3">
      <c r="C15158" s="33"/>
    </row>
    <row r="15159" spans="3:3">
      <c r="C15159" s="33"/>
    </row>
    <row r="15160" spans="3:3">
      <c r="C15160" s="33"/>
    </row>
    <row r="15161" spans="3:3">
      <c r="C15161" s="33"/>
    </row>
    <row r="15162" spans="3:3">
      <c r="C15162" s="33"/>
    </row>
    <row r="15163" spans="3:3">
      <c r="C15163" s="33"/>
    </row>
    <row r="15164" spans="3:3">
      <c r="C15164" s="33"/>
    </row>
    <row r="15165" spans="3:3">
      <c r="C15165" s="33"/>
    </row>
    <row r="15166" spans="3:3">
      <c r="C15166" s="33"/>
    </row>
    <row r="15167" spans="3:3">
      <c r="C15167" s="33"/>
    </row>
    <row r="15168" spans="3:3">
      <c r="C15168" s="33"/>
    </row>
    <row r="15169" spans="3:3">
      <c r="C15169" s="33"/>
    </row>
    <row r="15170" spans="3:3">
      <c r="C15170" s="33"/>
    </row>
    <row r="15171" spans="3:3">
      <c r="C15171" s="33"/>
    </row>
    <row r="15172" spans="3:3">
      <c r="C15172" s="33"/>
    </row>
    <row r="15173" spans="3:3">
      <c r="C15173" s="33"/>
    </row>
    <row r="15174" spans="3:3">
      <c r="C15174" s="33"/>
    </row>
    <row r="15175" spans="3:3">
      <c r="C15175" s="33"/>
    </row>
    <row r="15176" spans="3:3">
      <c r="C15176" s="33"/>
    </row>
    <row r="15177" spans="3:3">
      <c r="C15177" s="33"/>
    </row>
    <row r="15178" spans="3:3">
      <c r="C15178" s="33"/>
    </row>
    <row r="15179" spans="3:3">
      <c r="C15179" s="33"/>
    </row>
    <row r="15180" spans="3:3">
      <c r="C15180" s="33"/>
    </row>
    <row r="15181" spans="3:3">
      <c r="C15181" s="33"/>
    </row>
    <row r="15182" spans="3:3">
      <c r="C15182" s="33"/>
    </row>
    <row r="15183" spans="3:3">
      <c r="C15183" s="33"/>
    </row>
    <row r="15184" spans="3:3">
      <c r="C15184" s="33"/>
    </row>
    <row r="15185" spans="3:3">
      <c r="C15185" s="33"/>
    </row>
    <row r="15186" spans="3:3">
      <c r="C15186" s="33"/>
    </row>
    <row r="15187" spans="3:3">
      <c r="C15187" s="33"/>
    </row>
    <row r="15188" spans="3:3">
      <c r="C15188" s="33"/>
    </row>
    <row r="15189" spans="3:3">
      <c r="C15189" s="33"/>
    </row>
    <row r="15190" spans="3:3">
      <c r="C15190" s="33"/>
    </row>
    <row r="15191" spans="3:3">
      <c r="C15191" s="33"/>
    </row>
    <row r="15192" spans="3:3">
      <c r="C15192" s="33"/>
    </row>
    <row r="15193" spans="3:3">
      <c r="C15193" s="33"/>
    </row>
    <row r="15194" spans="3:3">
      <c r="C15194" s="33"/>
    </row>
    <row r="15195" spans="3:3">
      <c r="C15195" s="33"/>
    </row>
    <row r="15196" spans="3:3">
      <c r="C15196" s="33"/>
    </row>
    <row r="15197" spans="3:3">
      <c r="C15197" s="33"/>
    </row>
    <row r="15198" spans="3:3">
      <c r="C15198" s="33"/>
    </row>
    <row r="15199" spans="3:3">
      <c r="C15199" s="33"/>
    </row>
    <row r="15200" spans="3:3">
      <c r="C15200" s="33"/>
    </row>
    <row r="15201" spans="3:3">
      <c r="C15201" s="33"/>
    </row>
    <row r="15202" spans="3:3">
      <c r="C15202" s="33"/>
    </row>
    <row r="15203" spans="3:3">
      <c r="C15203" s="33"/>
    </row>
    <row r="15204" spans="3:3">
      <c r="C15204" s="33"/>
    </row>
    <row r="15205" spans="3:3">
      <c r="C15205" s="33"/>
    </row>
    <row r="15206" spans="3:3">
      <c r="C15206" s="33"/>
    </row>
    <row r="15207" spans="3:3">
      <c r="C15207" s="33"/>
    </row>
    <row r="15208" spans="3:3">
      <c r="C15208" s="33"/>
    </row>
    <row r="15209" spans="3:3">
      <c r="C15209" s="33"/>
    </row>
    <row r="15210" spans="3:3">
      <c r="C15210" s="33"/>
    </row>
    <row r="15211" spans="3:3">
      <c r="C15211" s="33"/>
    </row>
    <row r="15212" spans="3:3">
      <c r="C15212" s="33"/>
    </row>
    <row r="15213" spans="3:3">
      <c r="C15213" s="33"/>
    </row>
    <row r="15214" spans="3:3">
      <c r="C15214" s="33"/>
    </row>
    <row r="15215" spans="3:3">
      <c r="C15215" s="33"/>
    </row>
    <row r="15216" spans="3:3">
      <c r="C15216" s="33"/>
    </row>
    <row r="15217" spans="3:3">
      <c r="C15217" s="33"/>
    </row>
    <row r="15218" spans="3:3">
      <c r="C15218" s="33"/>
    </row>
    <row r="15219" spans="3:3">
      <c r="C15219" s="33"/>
    </row>
    <row r="15220" spans="3:3">
      <c r="C15220" s="33"/>
    </row>
    <row r="15221" spans="3:3">
      <c r="C15221" s="33"/>
    </row>
    <row r="15222" spans="3:3">
      <c r="C15222" s="33"/>
    </row>
    <row r="15223" spans="3:3">
      <c r="C15223" s="33"/>
    </row>
    <row r="15224" spans="3:3">
      <c r="C15224" s="33"/>
    </row>
    <row r="15225" spans="3:3">
      <c r="C15225" s="33"/>
    </row>
    <row r="15226" spans="3:3">
      <c r="C15226" s="33"/>
    </row>
    <row r="15227" spans="3:3">
      <c r="C15227" s="33"/>
    </row>
    <row r="15228" spans="3:3">
      <c r="C15228" s="33"/>
    </row>
    <row r="15229" spans="3:3">
      <c r="C15229" s="33"/>
    </row>
    <row r="15230" spans="3:3">
      <c r="C15230" s="33"/>
    </row>
    <row r="15231" spans="3:3">
      <c r="C15231" s="33"/>
    </row>
    <row r="15232" spans="3:3">
      <c r="C15232" s="33"/>
    </row>
    <row r="15233" spans="3:3">
      <c r="C15233" s="33"/>
    </row>
    <row r="15234" spans="3:3">
      <c r="C15234" s="33"/>
    </row>
    <row r="15235" spans="3:3">
      <c r="C15235" s="33"/>
    </row>
    <row r="15236" spans="3:3">
      <c r="C15236" s="33"/>
    </row>
    <row r="15237" spans="3:3">
      <c r="C15237" s="33"/>
    </row>
    <row r="15238" spans="3:3">
      <c r="C15238" s="33"/>
    </row>
    <row r="15239" spans="3:3">
      <c r="C15239" s="33"/>
    </row>
    <row r="15240" spans="3:3">
      <c r="C15240" s="33"/>
    </row>
    <row r="15241" spans="3:3">
      <c r="C15241" s="33"/>
    </row>
    <row r="15242" spans="3:3">
      <c r="C15242" s="33"/>
    </row>
    <row r="15243" spans="3:3">
      <c r="C15243" s="33"/>
    </row>
    <row r="15244" spans="3:3">
      <c r="C15244" s="33"/>
    </row>
    <row r="15245" spans="3:3">
      <c r="C15245" s="33"/>
    </row>
    <row r="15246" spans="3:3">
      <c r="C15246" s="33"/>
    </row>
    <row r="15247" spans="3:3">
      <c r="C15247" s="33"/>
    </row>
    <row r="15248" spans="3:3">
      <c r="C15248" s="33"/>
    </row>
    <row r="15249" spans="3:3">
      <c r="C15249" s="33"/>
    </row>
    <row r="15250" spans="3:3">
      <c r="C15250" s="33"/>
    </row>
    <row r="15251" spans="3:3">
      <c r="C15251" s="33"/>
    </row>
    <row r="15252" spans="3:3">
      <c r="C15252" s="33"/>
    </row>
    <row r="15253" spans="3:3">
      <c r="C15253" s="33"/>
    </row>
    <row r="15254" spans="3:3">
      <c r="C15254" s="33"/>
    </row>
    <row r="15255" spans="3:3">
      <c r="C15255" s="33"/>
    </row>
    <row r="15256" spans="3:3">
      <c r="C15256" s="33"/>
    </row>
    <row r="15257" spans="3:3">
      <c r="C15257" s="33"/>
    </row>
    <row r="15258" spans="3:3">
      <c r="C15258" s="33"/>
    </row>
    <row r="15259" spans="3:3">
      <c r="C15259" s="33"/>
    </row>
    <row r="15260" spans="3:3">
      <c r="C15260" s="33"/>
    </row>
    <row r="15261" spans="3:3">
      <c r="C15261" s="33"/>
    </row>
    <row r="15262" spans="3:3">
      <c r="C15262" s="33"/>
    </row>
    <row r="15263" spans="3:3">
      <c r="C15263" s="33"/>
    </row>
    <row r="15264" spans="3:3">
      <c r="C15264" s="33"/>
    </row>
    <row r="15265" spans="3:3">
      <c r="C15265" s="33"/>
    </row>
    <row r="15266" spans="3:3">
      <c r="C15266" s="33"/>
    </row>
    <row r="15267" spans="3:3">
      <c r="C15267" s="33"/>
    </row>
    <row r="15268" spans="3:3">
      <c r="C15268" s="33"/>
    </row>
    <row r="15269" spans="3:3">
      <c r="C15269" s="33"/>
    </row>
    <row r="15270" spans="3:3">
      <c r="C15270" s="33"/>
    </row>
    <row r="15271" spans="3:3">
      <c r="C15271" s="33"/>
    </row>
    <row r="15272" spans="3:3">
      <c r="C15272" s="33"/>
    </row>
    <row r="15273" spans="3:3">
      <c r="C15273" s="33"/>
    </row>
    <row r="15274" spans="3:3">
      <c r="C15274" s="33"/>
    </row>
    <row r="15275" spans="3:3">
      <c r="C15275" s="33"/>
    </row>
    <row r="15276" spans="3:3">
      <c r="C15276" s="33"/>
    </row>
    <row r="15277" spans="3:3">
      <c r="C15277" s="33"/>
    </row>
    <row r="15278" spans="3:3">
      <c r="C15278" s="33"/>
    </row>
    <row r="15279" spans="3:3">
      <c r="C15279" s="33"/>
    </row>
    <row r="15280" spans="3:3">
      <c r="C15280" s="33"/>
    </row>
    <row r="15281" spans="3:3">
      <c r="C15281" s="33"/>
    </row>
    <row r="15282" spans="3:3">
      <c r="C15282" s="33"/>
    </row>
    <row r="15283" spans="3:3">
      <c r="C15283" s="33"/>
    </row>
    <row r="15284" spans="3:3">
      <c r="C15284" s="33"/>
    </row>
    <row r="15285" spans="3:3">
      <c r="C15285" s="33"/>
    </row>
    <row r="15286" spans="3:3">
      <c r="C15286" s="33"/>
    </row>
    <row r="15287" spans="3:3">
      <c r="C15287" s="33"/>
    </row>
    <row r="15288" spans="3:3">
      <c r="C15288" s="33"/>
    </row>
    <row r="15289" spans="3:3">
      <c r="C15289" s="33"/>
    </row>
    <row r="15290" spans="3:3">
      <c r="C15290" s="33"/>
    </row>
    <row r="15291" spans="3:3">
      <c r="C15291" s="33"/>
    </row>
    <row r="15292" spans="3:3">
      <c r="C15292" s="33"/>
    </row>
    <row r="15293" spans="3:3">
      <c r="C15293" s="33"/>
    </row>
    <row r="15294" spans="3:3">
      <c r="C15294" s="33"/>
    </row>
    <row r="15295" spans="3:3">
      <c r="C15295" s="33"/>
    </row>
    <row r="15296" spans="3:3">
      <c r="C15296" s="33"/>
    </row>
    <row r="15297" spans="3:3">
      <c r="C15297" s="33"/>
    </row>
    <row r="15298" spans="3:3">
      <c r="C15298" s="33"/>
    </row>
    <row r="15299" spans="3:3">
      <c r="C15299" s="33"/>
    </row>
    <row r="15300" spans="3:3">
      <c r="C15300" s="33"/>
    </row>
    <row r="15301" spans="3:3">
      <c r="C15301" s="33"/>
    </row>
    <row r="15302" spans="3:3">
      <c r="C15302" s="33"/>
    </row>
    <row r="15303" spans="3:3">
      <c r="C15303" s="33"/>
    </row>
    <row r="15304" spans="3:3">
      <c r="C15304" s="33"/>
    </row>
    <row r="15305" spans="3:3">
      <c r="C15305" s="33"/>
    </row>
    <row r="15306" spans="3:3">
      <c r="C15306" s="33"/>
    </row>
    <row r="15307" spans="3:3">
      <c r="C15307" s="33"/>
    </row>
    <row r="15308" spans="3:3">
      <c r="C15308" s="33"/>
    </row>
    <row r="15309" spans="3:3">
      <c r="C15309" s="33"/>
    </row>
    <row r="15310" spans="3:3">
      <c r="C15310" s="33"/>
    </row>
    <row r="15311" spans="3:3">
      <c r="C15311" s="33"/>
    </row>
    <row r="15312" spans="3:3">
      <c r="C15312" s="33"/>
    </row>
    <row r="15313" spans="3:3">
      <c r="C15313" s="33"/>
    </row>
    <row r="15314" spans="3:3">
      <c r="C15314" s="33"/>
    </row>
    <row r="15315" spans="3:3">
      <c r="C15315" s="33"/>
    </row>
    <row r="15316" spans="3:3">
      <c r="C15316" s="33"/>
    </row>
    <row r="15317" spans="3:3">
      <c r="C15317" s="33"/>
    </row>
    <row r="15318" spans="3:3">
      <c r="C15318" s="33"/>
    </row>
    <row r="15319" spans="3:3">
      <c r="C15319" s="33"/>
    </row>
    <row r="15320" spans="3:3">
      <c r="C15320" s="33"/>
    </row>
    <row r="15321" spans="3:3">
      <c r="C15321" s="33"/>
    </row>
    <row r="15322" spans="3:3">
      <c r="C15322" s="33"/>
    </row>
    <row r="15323" spans="3:3">
      <c r="C15323" s="33"/>
    </row>
    <row r="15324" spans="3:3">
      <c r="C15324" s="33"/>
    </row>
    <row r="15325" spans="3:3">
      <c r="C15325" s="33"/>
    </row>
    <row r="15326" spans="3:3">
      <c r="C15326" s="33"/>
    </row>
    <row r="15327" spans="3:3">
      <c r="C15327" s="33"/>
    </row>
    <row r="15328" spans="3:3">
      <c r="C15328" s="33"/>
    </row>
    <row r="15329" spans="3:3">
      <c r="C15329" s="33"/>
    </row>
    <row r="15330" spans="3:3">
      <c r="C15330" s="33"/>
    </row>
    <row r="15331" spans="3:3">
      <c r="C15331" s="33"/>
    </row>
    <row r="15332" spans="3:3">
      <c r="C15332" s="33"/>
    </row>
    <row r="15333" spans="3:3">
      <c r="C15333" s="33"/>
    </row>
    <row r="15334" spans="3:3">
      <c r="C15334" s="33"/>
    </row>
    <row r="15335" spans="3:3">
      <c r="C15335" s="33"/>
    </row>
    <row r="15336" spans="3:3">
      <c r="C15336" s="33"/>
    </row>
    <row r="15337" spans="3:3">
      <c r="C15337" s="33"/>
    </row>
    <row r="15338" spans="3:3">
      <c r="C15338" s="33"/>
    </row>
    <row r="15339" spans="3:3">
      <c r="C15339" s="33"/>
    </row>
    <row r="15340" spans="3:3">
      <c r="C15340" s="33"/>
    </row>
    <row r="15341" spans="3:3">
      <c r="C15341" s="33"/>
    </row>
    <row r="15342" spans="3:3">
      <c r="C15342" s="33"/>
    </row>
    <row r="15343" spans="3:3">
      <c r="C15343" s="33"/>
    </row>
    <row r="15344" spans="3:3">
      <c r="C15344" s="33"/>
    </row>
    <row r="15345" spans="3:3">
      <c r="C15345" s="33"/>
    </row>
    <row r="15346" spans="3:3">
      <c r="C15346" s="33"/>
    </row>
    <row r="15347" spans="3:3">
      <c r="C15347" s="33"/>
    </row>
    <row r="15348" spans="3:3">
      <c r="C15348" s="33"/>
    </row>
    <row r="15349" spans="3:3">
      <c r="C15349" s="33"/>
    </row>
    <row r="15350" spans="3:3">
      <c r="C15350" s="33"/>
    </row>
    <row r="15351" spans="3:3">
      <c r="C15351" s="33"/>
    </row>
    <row r="15352" spans="3:3">
      <c r="C15352" s="33"/>
    </row>
    <row r="15353" spans="3:3">
      <c r="C15353" s="33"/>
    </row>
    <row r="15354" spans="3:3">
      <c r="C15354" s="33"/>
    </row>
    <row r="15355" spans="3:3">
      <c r="C15355" s="33"/>
    </row>
    <row r="15356" spans="3:3">
      <c r="C15356" s="33"/>
    </row>
    <row r="15357" spans="3:3">
      <c r="C15357" s="33"/>
    </row>
    <row r="15358" spans="3:3">
      <c r="C15358" s="33"/>
    </row>
    <row r="15359" spans="3:3">
      <c r="C15359" s="33"/>
    </row>
    <row r="15360" spans="3:3">
      <c r="C15360" s="33"/>
    </row>
    <row r="15361" spans="3:3">
      <c r="C15361" s="33"/>
    </row>
    <row r="15362" spans="3:3">
      <c r="C15362" s="33"/>
    </row>
    <row r="15363" spans="3:3">
      <c r="C15363" s="33"/>
    </row>
    <row r="15364" spans="3:3">
      <c r="C15364" s="33"/>
    </row>
    <row r="15365" spans="3:3">
      <c r="C15365" s="33"/>
    </row>
    <row r="15366" spans="3:3">
      <c r="C15366" s="33"/>
    </row>
    <row r="15367" spans="3:3">
      <c r="C15367" s="33"/>
    </row>
    <row r="15368" spans="3:3">
      <c r="C15368" s="33"/>
    </row>
    <row r="15369" spans="3:3">
      <c r="C15369" s="33"/>
    </row>
    <row r="15370" spans="3:3">
      <c r="C15370" s="33"/>
    </row>
    <row r="15371" spans="3:3">
      <c r="C15371" s="33"/>
    </row>
    <row r="15372" spans="3:3">
      <c r="C15372" s="33"/>
    </row>
    <row r="15373" spans="3:3">
      <c r="C15373" s="33"/>
    </row>
    <row r="15374" spans="3:3">
      <c r="C15374" s="33"/>
    </row>
    <row r="15375" spans="3:3">
      <c r="C15375" s="33"/>
    </row>
    <row r="15376" spans="3:3">
      <c r="C15376" s="33"/>
    </row>
    <row r="15377" spans="3:3">
      <c r="C15377" s="33"/>
    </row>
    <row r="15378" spans="3:3">
      <c r="C15378" s="33"/>
    </row>
    <row r="15379" spans="3:3">
      <c r="C15379" s="33"/>
    </row>
    <row r="15380" spans="3:3">
      <c r="C15380" s="33"/>
    </row>
    <row r="15381" spans="3:3">
      <c r="C15381" s="33"/>
    </row>
    <row r="15382" spans="3:3">
      <c r="C15382" s="33"/>
    </row>
    <row r="15383" spans="3:3">
      <c r="C15383" s="33"/>
    </row>
    <row r="15384" spans="3:3">
      <c r="C15384" s="33"/>
    </row>
    <row r="15385" spans="3:3">
      <c r="C15385" s="33"/>
    </row>
    <row r="15386" spans="3:3">
      <c r="C15386" s="33"/>
    </row>
    <row r="15387" spans="3:3">
      <c r="C15387" s="33"/>
    </row>
    <row r="15388" spans="3:3">
      <c r="C15388" s="33"/>
    </row>
    <row r="15389" spans="3:3">
      <c r="C15389" s="33"/>
    </row>
    <row r="15390" spans="3:3">
      <c r="C15390" s="33"/>
    </row>
    <row r="15391" spans="3:3">
      <c r="C15391" s="33"/>
    </row>
    <row r="15392" spans="3:3">
      <c r="C15392" s="33"/>
    </row>
    <row r="15393" spans="3:3">
      <c r="C15393" s="33"/>
    </row>
    <row r="15394" spans="3:3">
      <c r="C15394" s="33"/>
    </row>
    <row r="15395" spans="3:3">
      <c r="C15395" s="33"/>
    </row>
    <row r="15396" spans="3:3">
      <c r="C15396" s="33"/>
    </row>
    <row r="15397" spans="3:3">
      <c r="C15397" s="33"/>
    </row>
    <row r="15398" spans="3:3">
      <c r="C15398" s="33"/>
    </row>
    <row r="15399" spans="3:3">
      <c r="C15399" s="33"/>
    </row>
    <row r="15400" spans="3:3">
      <c r="C15400" s="33"/>
    </row>
    <row r="15401" spans="3:3">
      <c r="C15401" s="33"/>
    </row>
    <row r="15402" spans="3:3">
      <c r="C15402" s="33"/>
    </row>
    <row r="15403" spans="3:3">
      <c r="C15403" s="33"/>
    </row>
    <row r="15404" spans="3:3">
      <c r="C15404" s="33"/>
    </row>
    <row r="15405" spans="3:3">
      <c r="C15405" s="33"/>
    </row>
    <row r="15406" spans="3:3">
      <c r="C15406" s="33"/>
    </row>
    <row r="15407" spans="3:3">
      <c r="C15407" s="33"/>
    </row>
    <row r="15408" spans="3:3">
      <c r="C15408" s="33"/>
    </row>
    <row r="15409" spans="3:3">
      <c r="C15409" s="33"/>
    </row>
    <row r="15410" spans="3:3">
      <c r="C15410" s="33"/>
    </row>
    <row r="15411" spans="3:3">
      <c r="C15411" s="33"/>
    </row>
    <row r="15412" spans="3:3">
      <c r="C15412" s="33"/>
    </row>
    <row r="15413" spans="3:3">
      <c r="C15413" s="33"/>
    </row>
    <row r="15414" spans="3:3">
      <c r="C15414" s="33"/>
    </row>
    <row r="15415" spans="3:3">
      <c r="C15415" s="33"/>
    </row>
    <row r="15416" spans="3:3">
      <c r="C15416" s="33"/>
    </row>
    <row r="15417" spans="3:3">
      <c r="C15417" s="33"/>
    </row>
    <row r="15418" spans="3:3">
      <c r="C15418" s="33"/>
    </row>
    <row r="15419" spans="3:3">
      <c r="C15419" s="33"/>
    </row>
    <row r="15420" spans="3:3">
      <c r="C15420" s="33"/>
    </row>
    <row r="15421" spans="3:3">
      <c r="C15421" s="33"/>
    </row>
    <row r="15422" spans="3:3">
      <c r="C15422" s="33"/>
    </row>
    <row r="15423" spans="3:3">
      <c r="C15423" s="33"/>
    </row>
    <row r="15424" spans="3:3">
      <c r="C15424" s="33"/>
    </row>
    <row r="15425" spans="3:3">
      <c r="C15425" s="33"/>
    </row>
    <row r="15426" spans="3:3">
      <c r="C15426" s="33"/>
    </row>
    <row r="15427" spans="3:3">
      <c r="C15427" s="33"/>
    </row>
    <row r="15428" spans="3:3">
      <c r="C15428" s="33"/>
    </row>
    <row r="15429" spans="3:3">
      <c r="C15429" s="33"/>
    </row>
    <row r="15430" spans="3:3">
      <c r="C15430" s="33"/>
    </row>
    <row r="15431" spans="3:3">
      <c r="C15431" s="33"/>
    </row>
    <row r="15432" spans="3:3">
      <c r="C15432" s="33"/>
    </row>
    <row r="15433" spans="3:3">
      <c r="C15433" s="33"/>
    </row>
    <row r="15434" spans="3:3">
      <c r="C15434" s="33"/>
    </row>
    <row r="15435" spans="3:3">
      <c r="C15435" s="33"/>
    </row>
    <row r="15436" spans="3:3">
      <c r="C15436" s="33"/>
    </row>
    <row r="15437" spans="3:3">
      <c r="C15437" s="33"/>
    </row>
    <row r="15438" spans="3:3">
      <c r="C15438" s="33"/>
    </row>
    <row r="15439" spans="3:3">
      <c r="C15439" s="33"/>
    </row>
    <row r="15440" spans="3:3">
      <c r="C15440" s="33"/>
    </row>
    <row r="15441" spans="3:3">
      <c r="C15441" s="33"/>
    </row>
    <row r="15442" spans="3:3">
      <c r="C15442" s="33"/>
    </row>
    <row r="15443" spans="3:3">
      <c r="C15443" s="33"/>
    </row>
    <row r="15444" spans="3:3">
      <c r="C15444" s="33"/>
    </row>
    <row r="15445" spans="3:3">
      <c r="C15445" s="33"/>
    </row>
    <row r="15446" spans="3:3">
      <c r="C15446" s="33"/>
    </row>
    <row r="15447" spans="3:3">
      <c r="C15447" s="33"/>
    </row>
    <row r="15448" spans="3:3">
      <c r="C15448" s="33"/>
    </row>
    <row r="15449" spans="3:3">
      <c r="C15449" s="33"/>
    </row>
    <row r="15450" spans="3:3">
      <c r="C15450" s="33"/>
    </row>
    <row r="15451" spans="3:3">
      <c r="C15451" s="33"/>
    </row>
    <row r="15452" spans="3:3">
      <c r="C15452" s="33"/>
    </row>
    <row r="15453" spans="3:3">
      <c r="C15453" s="33"/>
    </row>
    <row r="15454" spans="3:3">
      <c r="C15454" s="33"/>
    </row>
    <row r="15455" spans="3:3">
      <c r="C15455" s="33"/>
    </row>
    <row r="15456" spans="3:3">
      <c r="C15456" s="33"/>
    </row>
    <row r="15457" spans="3:3">
      <c r="C15457" s="33"/>
    </row>
    <row r="15458" spans="3:3">
      <c r="C15458" s="33"/>
    </row>
    <row r="15459" spans="3:3">
      <c r="C15459" s="33"/>
    </row>
    <row r="15460" spans="3:3">
      <c r="C15460" s="33"/>
    </row>
    <row r="15461" spans="3:3">
      <c r="C15461" s="33"/>
    </row>
    <row r="15462" spans="3:3">
      <c r="C15462" s="33"/>
    </row>
    <row r="15463" spans="3:3">
      <c r="C15463" s="33"/>
    </row>
    <row r="15464" spans="3:3">
      <c r="C15464" s="33"/>
    </row>
    <row r="15465" spans="3:3">
      <c r="C15465" s="33"/>
    </row>
    <row r="15466" spans="3:3">
      <c r="C15466" s="33"/>
    </row>
    <row r="15467" spans="3:3">
      <c r="C15467" s="33"/>
    </row>
    <row r="15468" spans="3:3">
      <c r="C15468" s="33"/>
    </row>
    <row r="15469" spans="3:3">
      <c r="C15469" s="33"/>
    </row>
    <row r="15470" spans="3:3">
      <c r="C15470" s="33"/>
    </row>
    <row r="15471" spans="3:3">
      <c r="C15471" s="33"/>
    </row>
    <row r="15472" spans="3:3">
      <c r="C15472" s="33"/>
    </row>
    <row r="15473" spans="3:3">
      <c r="C15473" s="33"/>
    </row>
    <row r="15474" spans="3:3">
      <c r="C15474" s="33"/>
    </row>
    <row r="15475" spans="3:3">
      <c r="C15475" s="33"/>
    </row>
    <row r="15476" spans="3:3">
      <c r="C15476" s="33"/>
    </row>
    <row r="15477" spans="3:3">
      <c r="C15477" s="33"/>
    </row>
    <row r="15478" spans="3:3">
      <c r="C15478" s="33"/>
    </row>
    <row r="15479" spans="3:3">
      <c r="C15479" s="33"/>
    </row>
    <row r="15480" spans="3:3">
      <c r="C15480" s="33"/>
    </row>
    <row r="15481" spans="3:3">
      <c r="C15481" s="33"/>
    </row>
    <row r="15482" spans="3:3">
      <c r="C15482" s="33"/>
    </row>
    <row r="15483" spans="3:3">
      <c r="C15483" s="33"/>
    </row>
    <row r="15484" spans="3:3">
      <c r="C15484" s="33"/>
    </row>
    <row r="15485" spans="3:3">
      <c r="C15485" s="33"/>
    </row>
    <row r="15486" spans="3:3">
      <c r="C15486" s="33"/>
    </row>
    <row r="15487" spans="3:3">
      <c r="C15487" s="33"/>
    </row>
    <row r="15488" spans="3:3">
      <c r="C15488" s="33"/>
    </row>
    <row r="15489" spans="3:3">
      <c r="C15489" s="33"/>
    </row>
    <row r="15490" spans="3:3">
      <c r="C15490" s="33"/>
    </row>
    <row r="15491" spans="3:3">
      <c r="C15491" s="33"/>
    </row>
    <row r="15492" spans="3:3">
      <c r="C15492" s="33"/>
    </row>
    <row r="15493" spans="3:3">
      <c r="C15493" s="33"/>
    </row>
    <row r="15494" spans="3:3">
      <c r="C15494" s="33"/>
    </row>
    <row r="15495" spans="3:3">
      <c r="C15495" s="33"/>
    </row>
    <row r="15496" spans="3:3">
      <c r="C15496" s="33"/>
    </row>
    <row r="15497" spans="3:3">
      <c r="C15497" s="33"/>
    </row>
    <row r="15498" spans="3:3">
      <c r="C15498" s="33"/>
    </row>
    <row r="15499" spans="3:3">
      <c r="C15499" s="33"/>
    </row>
    <row r="15500" spans="3:3">
      <c r="C15500" s="33"/>
    </row>
    <row r="15501" spans="3:3">
      <c r="C15501" s="33"/>
    </row>
    <row r="15502" spans="3:3">
      <c r="C15502" s="33"/>
    </row>
    <row r="15503" spans="3:3">
      <c r="C15503" s="33"/>
    </row>
    <row r="15504" spans="3:3">
      <c r="C15504" s="33"/>
    </row>
    <row r="15505" spans="3:3">
      <c r="C15505" s="33"/>
    </row>
    <row r="15506" spans="3:3">
      <c r="C15506" s="33"/>
    </row>
    <row r="15507" spans="3:3">
      <c r="C15507" s="33"/>
    </row>
    <row r="15508" spans="3:3">
      <c r="C15508" s="33"/>
    </row>
    <row r="15509" spans="3:3">
      <c r="C15509" s="33"/>
    </row>
    <row r="15510" spans="3:3">
      <c r="C15510" s="33"/>
    </row>
    <row r="15511" spans="3:3">
      <c r="C15511" s="33"/>
    </row>
    <row r="15512" spans="3:3">
      <c r="C15512" s="33"/>
    </row>
    <row r="15513" spans="3:3">
      <c r="C15513" s="33"/>
    </row>
    <row r="15514" spans="3:3">
      <c r="C15514" s="33"/>
    </row>
    <row r="15515" spans="3:3">
      <c r="C15515" s="33"/>
    </row>
    <row r="15516" spans="3:3">
      <c r="C15516" s="33"/>
    </row>
    <row r="15517" spans="3:3">
      <c r="C15517" s="33"/>
    </row>
    <row r="15518" spans="3:3">
      <c r="C15518" s="33"/>
    </row>
    <row r="15519" spans="3:3">
      <c r="C15519" s="33"/>
    </row>
    <row r="15520" spans="3:3">
      <c r="C15520" s="33"/>
    </row>
    <row r="15521" spans="3:3">
      <c r="C15521" s="33"/>
    </row>
    <row r="15522" spans="3:3">
      <c r="C15522" s="33"/>
    </row>
    <row r="15523" spans="3:3">
      <c r="C15523" s="33"/>
    </row>
    <row r="15524" spans="3:3">
      <c r="C15524" s="33"/>
    </row>
    <row r="15525" spans="3:3">
      <c r="C15525" s="33"/>
    </row>
    <row r="15526" spans="3:3">
      <c r="C15526" s="33"/>
    </row>
    <row r="15527" spans="3:3">
      <c r="C15527" s="33"/>
    </row>
    <row r="15528" spans="3:3">
      <c r="C15528" s="33"/>
    </row>
    <row r="15529" spans="3:3">
      <c r="C15529" s="33"/>
    </row>
    <row r="15530" spans="3:3">
      <c r="C15530" s="33"/>
    </row>
    <row r="15531" spans="3:3">
      <c r="C15531" s="33"/>
    </row>
    <row r="15532" spans="3:3">
      <c r="C15532" s="33"/>
    </row>
    <row r="15533" spans="3:3">
      <c r="C15533" s="33"/>
    </row>
    <row r="15534" spans="3:3">
      <c r="C15534" s="33"/>
    </row>
    <row r="15535" spans="3:3">
      <c r="C15535" s="33"/>
    </row>
    <row r="15536" spans="3:3">
      <c r="C15536" s="33"/>
    </row>
    <row r="15537" spans="3:3">
      <c r="C15537" s="33"/>
    </row>
    <row r="15538" spans="3:3">
      <c r="C15538" s="33"/>
    </row>
    <row r="15539" spans="3:3">
      <c r="C15539" s="33"/>
    </row>
    <row r="15540" spans="3:3">
      <c r="C15540" s="33"/>
    </row>
    <row r="15541" spans="3:3">
      <c r="C15541" s="33"/>
    </row>
    <row r="15542" spans="3:3">
      <c r="C15542" s="33"/>
    </row>
    <row r="15543" spans="3:3">
      <c r="C15543" s="33"/>
    </row>
    <row r="15544" spans="3:3">
      <c r="C15544" s="33"/>
    </row>
    <row r="15545" spans="3:3">
      <c r="C15545" s="33"/>
    </row>
    <row r="15546" spans="3:3">
      <c r="C15546" s="33"/>
    </row>
    <row r="15547" spans="3:3">
      <c r="C15547" s="33"/>
    </row>
    <row r="15548" spans="3:3">
      <c r="C15548" s="33"/>
    </row>
    <row r="15549" spans="3:3">
      <c r="C15549" s="33"/>
    </row>
    <row r="15550" spans="3:3">
      <c r="C15550" s="33"/>
    </row>
    <row r="15551" spans="3:3">
      <c r="C15551" s="33"/>
    </row>
    <row r="15552" spans="3:3">
      <c r="C15552" s="33"/>
    </row>
    <row r="15553" spans="3:3">
      <c r="C15553" s="33"/>
    </row>
    <row r="15554" spans="3:3">
      <c r="C15554" s="33"/>
    </row>
    <row r="15555" spans="3:3">
      <c r="C15555" s="33"/>
    </row>
    <row r="15556" spans="3:3">
      <c r="C15556" s="33"/>
    </row>
    <row r="15557" spans="3:3">
      <c r="C15557" s="33"/>
    </row>
    <row r="15558" spans="3:3">
      <c r="C15558" s="33"/>
    </row>
    <row r="15559" spans="3:3">
      <c r="C15559" s="33"/>
    </row>
    <row r="15560" spans="3:3">
      <c r="C15560" s="33"/>
    </row>
    <row r="15561" spans="3:3">
      <c r="C15561" s="33"/>
    </row>
    <row r="15562" spans="3:3">
      <c r="C15562" s="33"/>
    </row>
    <row r="15563" spans="3:3">
      <c r="C15563" s="33"/>
    </row>
    <row r="15564" spans="3:3">
      <c r="C15564" s="33"/>
    </row>
    <row r="15565" spans="3:3">
      <c r="C15565" s="33"/>
    </row>
    <row r="15566" spans="3:3">
      <c r="C15566" s="33"/>
    </row>
    <row r="15567" spans="3:3">
      <c r="C15567" s="33"/>
    </row>
    <row r="15568" spans="3:3">
      <c r="C15568" s="33"/>
    </row>
    <row r="15569" spans="3:3">
      <c r="C15569" s="33"/>
    </row>
    <row r="15570" spans="3:3">
      <c r="C15570" s="33"/>
    </row>
    <row r="15571" spans="3:3">
      <c r="C15571" s="33"/>
    </row>
    <row r="15572" spans="3:3">
      <c r="C15572" s="33"/>
    </row>
    <row r="15573" spans="3:3">
      <c r="C15573" s="33"/>
    </row>
    <row r="15574" spans="3:3">
      <c r="C15574" s="33"/>
    </row>
    <row r="15575" spans="3:3">
      <c r="C15575" s="33"/>
    </row>
    <row r="15576" spans="3:3">
      <c r="C15576" s="33"/>
    </row>
    <row r="15577" spans="3:3">
      <c r="C15577" s="33"/>
    </row>
    <row r="15578" spans="3:3">
      <c r="C15578" s="33"/>
    </row>
    <row r="15579" spans="3:3">
      <c r="C15579" s="33"/>
    </row>
    <row r="15580" spans="3:3">
      <c r="C15580" s="33"/>
    </row>
    <row r="15581" spans="3:3">
      <c r="C15581" s="33"/>
    </row>
    <row r="15582" spans="3:3">
      <c r="C15582" s="33"/>
    </row>
    <row r="15583" spans="3:3">
      <c r="C15583" s="33"/>
    </row>
    <row r="15584" spans="3:3">
      <c r="C15584" s="33"/>
    </row>
    <row r="15585" spans="3:3">
      <c r="C15585" s="33"/>
    </row>
    <row r="15586" spans="3:3">
      <c r="C15586" s="33"/>
    </row>
    <row r="15587" spans="3:3">
      <c r="C15587" s="33"/>
    </row>
    <row r="15588" spans="3:3">
      <c r="C15588" s="33"/>
    </row>
    <row r="15589" spans="3:3">
      <c r="C15589" s="33"/>
    </row>
    <row r="15590" spans="3:3">
      <c r="C15590" s="33"/>
    </row>
    <row r="15591" spans="3:3">
      <c r="C15591" s="33"/>
    </row>
    <row r="15592" spans="3:3">
      <c r="C15592" s="33"/>
    </row>
    <row r="15593" spans="3:3">
      <c r="C15593" s="33"/>
    </row>
    <row r="15594" spans="3:3">
      <c r="C15594" s="33"/>
    </row>
    <row r="15595" spans="3:3">
      <c r="C15595" s="33"/>
    </row>
    <row r="15596" spans="3:3">
      <c r="C15596" s="33"/>
    </row>
    <row r="15597" spans="3:3">
      <c r="C15597" s="33"/>
    </row>
    <row r="15598" spans="3:3">
      <c r="C15598" s="33"/>
    </row>
    <row r="15599" spans="3:3">
      <c r="C15599" s="33"/>
    </row>
    <row r="15600" spans="3:3">
      <c r="C15600" s="33"/>
    </row>
    <row r="15601" spans="3:3">
      <c r="C15601" s="33"/>
    </row>
    <row r="15602" spans="3:3">
      <c r="C15602" s="33"/>
    </row>
    <row r="15603" spans="3:3">
      <c r="C15603" s="33"/>
    </row>
    <row r="15604" spans="3:3">
      <c r="C15604" s="33"/>
    </row>
    <row r="15605" spans="3:3">
      <c r="C15605" s="33"/>
    </row>
    <row r="15606" spans="3:3">
      <c r="C15606" s="33"/>
    </row>
    <row r="15607" spans="3:3">
      <c r="C15607" s="33"/>
    </row>
    <row r="15608" spans="3:3">
      <c r="C15608" s="33"/>
    </row>
    <row r="15609" spans="3:3">
      <c r="C15609" s="33"/>
    </row>
    <row r="15610" spans="3:3">
      <c r="C15610" s="33"/>
    </row>
    <row r="15611" spans="3:3">
      <c r="C15611" s="33"/>
    </row>
    <row r="15612" spans="3:3">
      <c r="C15612" s="33"/>
    </row>
    <row r="15613" spans="3:3">
      <c r="C15613" s="33"/>
    </row>
    <row r="15614" spans="3:3">
      <c r="C15614" s="33"/>
    </row>
    <row r="15615" spans="3:3">
      <c r="C15615" s="33"/>
    </row>
    <row r="15616" spans="3:3">
      <c r="C15616" s="33"/>
    </row>
    <row r="15617" spans="3:3">
      <c r="C15617" s="33"/>
    </row>
    <row r="15618" spans="3:3">
      <c r="C15618" s="33"/>
    </row>
    <row r="15619" spans="3:3">
      <c r="C15619" s="33"/>
    </row>
    <row r="15620" spans="3:3">
      <c r="C15620" s="33"/>
    </row>
    <row r="15621" spans="3:3">
      <c r="C15621" s="33"/>
    </row>
    <row r="15622" spans="3:3">
      <c r="C15622" s="33"/>
    </row>
    <row r="15623" spans="3:3">
      <c r="C15623" s="33"/>
    </row>
    <row r="15624" spans="3:3">
      <c r="C15624" s="33"/>
    </row>
    <row r="15625" spans="3:3">
      <c r="C15625" s="33"/>
    </row>
    <row r="15626" spans="3:3">
      <c r="C15626" s="33"/>
    </row>
    <row r="15627" spans="3:3">
      <c r="C15627" s="33"/>
    </row>
    <row r="15628" spans="3:3">
      <c r="C15628" s="33"/>
    </row>
    <row r="15629" spans="3:3">
      <c r="C15629" s="33"/>
    </row>
    <row r="15630" spans="3:3">
      <c r="C15630" s="33"/>
    </row>
    <row r="15631" spans="3:3">
      <c r="C15631" s="33"/>
    </row>
    <row r="15632" spans="3:3">
      <c r="C15632" s="33"/>
    </row>
    <row r="15633" spans="3:3">
      <c r="C15633" s="33"/>
    </row>
    <row r="15634" spans="3:3">
      <c r="C15634" s="33"/>
    </row>
    <row r="15635" spans="3:3">
      <c r="C15635" s="33"/>
    </row>
    <row r="15636" spans="3:3">
      <c r="C15636" s="33"/>
    </row>
    <row r="15637" spans="3:3">
      <c r="C15637" s="33"/>
    </row>
    <row r="15638" spans="3:3">
      <c r="C15638" s="33"/>
    </row>
    <row r="15639" spans="3:3">
      <c r="C15639" s="33"/>
    </row>
    <row r="15640" spans="3:3">
      <c r="C15640" s="33"/>
    </row>
    <row r="15641" spans="3:3">
      <c r="C15641" s="33"/>
    </row>
    <row r="15642" spans="3:3">
      <c r="C15642" s="33"/>
    </row>
    <row r="15643" spans="3:3">
      <c r="C15643" s="33"/>
    </row>
    <row r="15644" spans="3:3">
      <c r="C15644" s="33"/>
    </row>
    <row r="15645" spans="3:3">
      <c r="C15645" s="33"/>
    </row>
    <row r="15646" spans="3:3">
      <c r="C15646" s="33"/>
    </row>
    <row r="15647" spans="3:3">
      <c r="C15647" s="33"/>
    </row>
    <row r="15648" spans="3:3">
      <c r="C15648" s="33"/>
    </row>
    <row r="15649" spans="3:3">
      <c r="C15649" s="33"/>
    </row>
    <row r="15650" spans="3:3">
      <c r="C15650" s="33"/>
    </row>
    <row r="15651" spans="3:3">
      <c r="C15651" s="33"/>
    </row>
    <row r="15652" spans="3:3">
      <c r="C15652" s="33"/>
    </row>
    <row r="15653" spans="3:3">
      <c r="C15653" s="33"/>
    </row>
    <row r="15654" spans="3:3">
      <c r="C15654" s="33"/>
    </row>
    <row r="15655" spans="3:3">
      <c r="C15655" s="33"/>
    </row>
    <row r="15656" spans="3:3">
      <c r="C15656" s="33"/>
    </row>
    <row r="15657" spans="3:3">
      <c r="C15657" s="33"/>
    </row>
    <row r="15658" spans="3:3">
      <c r="C15658" s="33"/>
    </row>
    <row r="15659" spans="3:3">
      <c r="C15659" s="33"/>
    </row>
    <row r="15660" spans="3:3">
      <c r="C15660" s="33"/>
    </row>
    <row r="15661" spans="3:3">
      <c r="C15661" s="33"/>
    </row>
    <row r="15662" spans="3:3">
      <c r="C15662" s="33"/>
    </row>
    <row r="15663" spans="3:3">
      <c r="C15663" s="33"/>
    </row>
    <row r="15664" spans="3:3">
      <c r="C15664" s="33"/>
    </row>
    <row r="15665" spans="3:3">
      <c r="C15665" s="33"/>
    </row>
    <row r="15666" spans="3:3">
      <c r="C15666" s="33"/>
    </row>
    <row r="15667" spans="3:3">
      <c r="C15667" s="33"/>
    </row>
    <row r="15668" spans="3:3">
      <c r="C15668" s="33"/>
    </row>
    <row r="15669" spans="3:3">
      <c r="C15669" s="33"/>
    </row>
    <row r="15670" spans="3:3">
      <c r="C15670" s="33"/>
    </row>
    <row r="15671" spans="3:3">
      <c r="C15671" s="33"/>
    </row>
    <row r="15672" spans="3:3">
      <c r="C15672" s="33"/>
    </row>
    <row r="15673" spans="3:3">
      <c r="C15673" s="33"/>
    </row>
    <row r="15674" spans="3:3">
      <c r="C15674" s="33"/>
    </row>
    <row r="15675" spans="3:3">
      <c r="C15675" s="33"/>
    </row>
    <row r="15676" spans="3:3">
      <c r="C15676" s="33"/>
    </row>
    <row r="15677" spans="3:3">
      <c r="C15677" s="33"/>
    </row>
    <row r="15678" spans="3:3">
      <c r="C15678" s="33"/>
    </row>
    <row r="15679" spans="3:3">
      <c r="C15679" s="33"/>
    </row>
    <row r="15680" spans="3:3">
      <c r="C15680" s="33"/>
    </row>
    <row r="15681" spans="3:3">
      <c r="C15681" s="33"/>
    </row>
    <row r="15682" spans="3:3">
      <c r="C15682" s="33"/>
    </row>
    <row r="15683" spans="3:3">
      <c r="C15683" s="33"/>
    </row>
    <row r="15684" spans="3:3">
      <c r="C15684" s="33"/>
    </row>
    <row r="15685" spans="3:3">
      <c r="C15685" s="33"/>
    </row>
    <row r="15686" spans="3:3">
      <c r="C15686" s="33"/>
    </row>
    <row r="15687" spans="3:3">
      <c r="C15687" s="33"/>
    </row>
    <row r="15688" spans="3:3">
      <c r="C15688" s="33"/>
    </row>
    <row r="15689" spans="3:3">
      <c r="C15689" s="33"/>
    </row>
    <row r="15690" spans="3:3">
      <c r="C15690" s="33"/>
    </row>
    <row r="15691" spans="3:3">
      <c r="C15691" s="33"/>
    </row>
    <row r="15692" spans="3:3">
      <c r="C15692" s="33"/>
    </row>
    <row r="15693" spans="3:3">
      <c r="C15693" s="33"/>
    </row>
    <row r="15694" spans="3:3">
      <c r="C15694" s="33"/>
    </row>
    <row r="15695" spans="3:3">
      <c r="C15695" s="33"/>
    </row>
    <row r="15696" spans="3:3">
      <c r="C15696" s="33"/>
    </row>
    <row r="15697" spans="3:3">
      <c r="C15697" s="33"/>
    </row>
    <row r="15698" spans="3:3">
      <c r="C15698" s="33"/>
    </row>
    <row r="15699" spans="3:3">
      <c r="C15699" s="33"/>
    </row>
    <row r="15700" spans="3:3">
      <c r="C15700" s="33"/>
    </row>
    <row r="15701" spans="3:3">
      <c r="C15701" s="33"/>
    </row>
    <row r="15702" spans="3:3">
      <c r="C15702" s="33"/>
    </row>
    <row r="15703" spans="3:3">
      <c r="C15703" s="33"/>
    </row>
    <row r="15704" spans="3:3">
      <c r="C15704" s="33"/>
    </row>
    <row r="15705" spans="3:3">
      <c r="C15705" s="33"/>
    </row>
    <row r="15706" spans="3:3">
      <c r="C15706" s="33"/>
    </row>
    <row r="15707" spans="3:3">
      <c r="C15707" s="33"/>
    </row>
    <row r="15708" spans="3:3">
      <c r="C15708" s="33"/>
    </row>
    <row r="15709" spans="3:3">
      <c r="C15709" s="33"/>
    </row>
    <row r="15710" spans="3:3">
      <c r="C15710" s="33"/>
    </row>
    <row r="15711" spans="3:3">
      <c r="C15711" s="33"/>
    </row>
    <row r="15712" spans="3:3">
      <c r="C15712" s="33"/>
    </row>
    <row r="15713" spans="3:3">
      <c r="C15713" s="33"/>
    </row>
    <row r="15714" spans="3:3">
      <c r="C15714" s="33"/>
    </row>
    <row r="15715" spans="3:3">
      <c r="C15715" s="33"/>
    </row>
    <row r="15716" spans="3:3">
      <c r="C15716" s="33"/>
    </row>
    <row r="15717" spans="3:3">
      <c r="C15717" s="33"/>
    </row>
    <row r="15718" spans="3:3">
      <c r="C15718" s="33"/>
    </row>
    <row r="15719" spans="3:3">
      <c r="C15719" s="33"/>
    </row>
    <row r="15720" spans="3:3">
      <c r="C15720" s="33"/>
    </row>
    <row r="15721" spans="3:3">
      <c r="C15721" s="33"/>
    </row>
    <row r="15722" spans="3:3">
      <c r="C15722" s="33"/>
    </row>
    <row r="15723" spans="3:3">
      <c r="C15723" s="33"/>
    </row>
    <row r="15724" spans="3:3">
      <c r="C15724" s="33"/>
    </row>
    <row r="15725" spans="3:3">
      <c r="C15725" s="33"/>
    </row>
    <row r="15726" spans="3:3">
      <c r="C15726" s="33"/>
    </row>
    <row r="15727" spans="3:3">
      <c r="C15727" s="33"/>
    </row>
    <row r="15728" spans="3:3">
      <c r="C15728" s="33"/>
    </row>
    <row r="15729" spans="3:3">
      <c r="C15729" s="33"/>
    </row>
    <row r="15730" spans="3:3">
      <c r="C15730" s="33"/>
    </row>
    <row r="15731" spans="3:3">
      <c r="C15731" s="33"/>
    </row>
    <row r="15732" spans="3:3">
      <c r="C15732" s="33"/>
    </row>
    <row r="15733" spans="3:3">
      <c r="C15733" s="33"/>
    </row>
    <row r="15734" spans="3:3">
      <c r="C15734" s="33"/>
    </row>
    <row r="15735" spans="3:3">
      <c r="C15735" s="33"/>
    </row>
    <row r="15736" spans="3:3">
      <c r="C15736" s="33"/>
    </row>
    <row r="15737" spans="3:3">
      <c r="C15737" s="33"/>
    </row>
    <row r="15738" spans="3:3">
      <c r="C15738" s="33"/>
    </row>
    <row r="15739" spans="3:3">
      <c r="C15739" s="33"/>
    </row>
    <row r="15740" spans="3:3">
      <c r="C15740" s="33"/>
    </row>
    <row r="15741" spans="3:3">
      <c r="C15741" s="33"/>
    </row>
    <row r="15742" spans="3:3">
      <c r="C15742" s="33"/>
    </row>
    <row r="15743" spans="3:3">
      <c r="C15743" s="33"/>
    </row>
    <row r="15744" spans="3:3">
      <c r="C15744" s="33"/>
    </row>
    <row r="15745" spans="3:3">
      <c r="C15745" s="33"/>
    </row>
    <row r="15746" spans="3:3">
      <c r="C15746" s="33"/>
    </row>
    <row r="15747" spans="3:3">
      <c r="C15747" s="33"/>
    </row>
    <row r="15748" spans="3:3">
      <c r="C15748" s="33"/>
    </row>
    <row r="15749" spans="3:3">
      <c r="C15749" s="33"/>
    </row>
    <row r="15750" spans="3:3">
      <c r="C15750" s="33"/>
    </row>
    <row r="15751" spans="3:3">
      <c r="C15751" s="33"/>
    </row>
    <row r="15752" spans="3:3">
      <c r="C15752" s="33"/>
    </row>
    <row r="15753" spans="3:3">
      <c r="C15753" s="33"/>
    </row>
    <row r="15754" spans="3:3">
      <c r="C15754" s="33"/>
    </row>
    <row r="15755" spans="3:3">
      <c r="C15755" s="33"/>
    </row>
    <row r="15756" spans="3:3">
      <c r="C15756" s="33"/>
    </row>
    <row r="15757" spans="3:3">
      <c r="C15757" s="33"/>
    </row>
    <row r="15758" spans="3:3">
      <c r="C15758" s="33"/>
    </row>
    <row r="15759" spans="3:3">
      <c r="C15759" s="33"/>
    </row>
    <row r="15760" spans="3:3">
      <c r="C15760" s="33"/>
    </row>
    <row r="15761" spans="3:3">
      <c r="C15761" s="33"/>
    </row>
    <row r="15762" spans="3:3">
      <c r="C15762" s="33"/>
    </row>
    <row r="15763" spans="3:3">
      <c r="C15763" s="33"/>
    </row>
    <row r="15764" spans="3:3">
      <c r="C15764" s="33"/>
    </row>
    <row r="15765" spans="3:3">
      <c r="C15765" s="33"/>
    </row>
    <row r="15766" spans="3:3">
      <c r="C15766" s="33"/>
    </row>
    <row r="15767" spans="3:3">
      <c r="C15767" s="33"/>
    </row>
    <row r="15768" spans="3:3">
      <c r="C15768" s="33"/>
    </row>
    <row r="15769" spans="3:3">
      <c r="C15769" s="33"/>
    </row>
    <row r="15770" spans="3:3">
      <c r="C15770" s="33"/>
    </row>
    <row r="15771" spans="3:3">
      <c r="C15771" s="33"/>
    </row>
    <row r="15772" spans="3:3">
      <c r="C15772" s="33"/>
    </row>
    <row r="15773" spans="3:3">
      <c r="C15773" s="33"/>
    </row>
    <row r="15774" spans="3:3">
      <c r="C15774" s="33"/>
    </row>
    <row r="15775" spans="3:3">
      <c r="C15775" s="33"/>
    </row>
    <row r="15776" spans="3:3">
      <c r="C15776" s="33"/>
    </row>
    <row r="15777" spans="3:3">
      <c r="C15777" s="33"/>
    </row>
    <row r="15778" spans="3:3">
      <c r="C15778" s="33"/>
    </row>
    <row r="15779" spans="3:3">
      <c r="C15779" s="33"/>
    </row>
    <row r="15780" spans="3:3">
      <c r="C15780" s="33"/>
    </row>
    <row r="15781" spans="3:3">
      <c r="C15781" s="33"/>
    </row>
    <row r="15782" spans="3:3">
      <c r="C15782" s="33"/>
    </row>
    <row r="15783" spans="3:3">
      <c r="C15783" s="33"/>
    </row>
    <row r="15784" spans="3:3">
      <c r="C15784" s="33"/>
    </row>
    <row r="15785" spans="3:3">
      <c r="C15785" s="33"/>
    </row>
    <row r="15786" spans="3:3">
      <c r="C15786" s="33"/>
    </row>
    <row r="15787" spans="3:3">
      <c r="C15787" s="33"/>
    </row>
    <row r="15788" spans="3:3">
      <c r="C15788" s="33"/>
    </row>
    <row r="15789" spans="3:3">
      <c r="C15789" s="33"/>
    </row>
    <row r="15790" spans="3:3">
      <c r="C15790" s="33"/>
    </row>
    <row r="15791" spans="3:3">
      <c r="C15791" s="33"/>
    </row>
    <row r="15792" spans="3:3">
      <c r="C15792" s="33"/>
    </row>
    <row r="15793" spans="3:3">
      <c r="C15793" s="33"/>
    </row>
    <row r="15794" spans="3:3">
      <c r="C15794" s="33"/>
    </row>
    <row r="15795" spans="3:3">
      <c r="C15795" s="33"/>
    </row>
    <row r="15796" spans="3:3">
      <c r="C15796" s="33"/>
    </row>
    <row r="15797" spans="3:3">
      <c r="C15797" s="33"/>
    </row>
    <row r="15798" spans="3:3">
      <c r="C15798" s="33"/>
    </row>
    <row r="15799" spans="3:3">
      <c r="C15799" s="33"/>
    </row>
    <row r="15800" spans="3:3">
      <c r="C15800" s="33"/>
    </row>
    <row r="15801" spans="3:3">
      <c r="C15801" s="33"/>
    </row>
    <row r="15802" spans="3:3">
      <c r="C15802" s="33"/>
    </row>
    <row r="15803" spans="3:3">
      <c r="C15803" s="33"/>
    </row>
    <row r="15804" spans="3:3">
      <c r="C15804" s="33"/>
    </row>
    <row r="15805" spans="3:3">
      <c r="C15805" s="33"/>
    </row>
    <row r="15806" spans="3:3">
      <c r="C15806" s="33"/>
    </row>
    <row r="15807" spans="3:3">
      <c r="C15807" s="33"/>
    </row>
    <row r="15808" spans="3:3">
      <c r="C15808" s="33"/>
    </row>
    <row r="15809" spans="3:3">
      <c r="C15809" s="33"/>
    </row>
    <row r="15810" spans="3:3">
      <c r="C15810" s="33"/>
    </row>
    <row r="15811" spans="3:3">
      <c r="C15811" s="33"/>
    </row>
    <row r="15812" spans="3:3">
      <c r="C15812" s="33"/>
    </row>
    <row r="15813" spans="3:3">
      <c r="C15813" s="33"/>
    </row>
    <row r="15814" spans="3:3">
      <c r="C15814" s="33"/>
    </row>
    <row r="15815" spans="3:3">
      <c r="C15815" s="33"/>
    </row>
    <row r="15816" spans="3:3">
      <c r="C15816" s="33"/>
    </row>
    <row r="15817" spans="3:3">
      <c r="C15817" s="33"/>
    </row>
    <row r="15818" spans="3:3">
      <c r="C15818" s="33"/>
    </row>
    <row r="15819" spans="3:3">
      <c r="C15819" s="33"/>
    </row>
    <row r="15820" spans="3:3">
      <c r="C15820" s="33"/>
    </row>
    <row r="15821" spans="3:3">
      <c r="C15821" s="33"/>
    </row>
    <row r="15822" spans="3:3">
      <c r="C15822" s="33"/>
    </row>
    <row r="15823" spans="3:3">
      <c r="C15823" s="33"/>
    </row>
    <row r="15824" spans="3:3">
      <c r="C15824" s="33"/>
    </row>
    <row r="15825" spans="3:3">
      <c r="C15825" s="33"/>
    </row>
    <row r="15826" spans="3:3">
      <c r="C15826" s="33"/>
    </row>
    <row r="15827" spans="3:3">
      <c r="C15827" s="33"/>
    </row>
    <row r="15828" spans="3:3">
      <c r="C15828" s="33"/>
    </row>
    <row r="15829" spans="3:3">
      <c r="C15829" s="33"/>
    </row>
    <row r="15830" spans="3:3">
      <c r="C15830" s="33"/>
    </row>
    <row r="15831" spans="3:3">
      <c r="C15831" s="33"/>
    </row>
    <row r="15832" spans="3:3">
      <c r="C15832" s="33"/>
    </row>
    <row r="15833" spans="3:3">
      <c r="C15833" s="33"/>
    </row>
    <row r="15834" spans="3:3">
      <c r="C15834" s="33"/>
    </row>
    <row r="15835" spans="3:3">
      <c r="C15835" s="33"/>
    </row>
    <row r="15836" spans="3:3">
      <c r="C15836" s="33"/>
    </row>
    <row r="15837" spans="3:3">
      <c r="C15837" s="33"/>
    </row>
    <row r="15838" spans="3:3">
      <c r="C15838" s="33"/>
    </row>
    <row r="15839" spans="3:3">
      <c r="C15839" s="33"/>
    </row>
    <row r="15840" spans="3:3">
      <c r="C15840" s="33"/>
    </row>
    <row r="15841" spans="3:3">
      <c r="C15841" s="33"/>
    </row>
    <row r="15842" spans="3:3">
      <c r="C15842" s="33"/>
    </row>
    <row r="15843" spans="3:3">
      <c r="C15843" s="33"/>
    </row>
    <row r="15844" spans="3:3">
      <c r="C15844" s="33"/>
    </row>
    <row r="15845" spans="3:3">
      <c r="C15845" s="33"/>
    </row>
    <row r="15846" spans="3:3">
      <c r="C15846" s="33"/>
    </row>
    <row r="15847" spans="3:3">
      <c r="C15847" s="33"/>
    </row>
    <row r="15848" spans="3:3">
      <c r="C15848" s="33"/>
    </row>
    <row r="15849" spans="3:3">
      <c r="C15849" s="33"/>
    </row>
    <row r="15850" spans="3:3">
      <c r="C15850" s="33"/>
    </row>
    <row r="15851" spans="3:3">
      <c r="C15851" s="33"/>
    </row>
    <row r="15852" spans="3:3">
      <c r="C15852" s="33"/>
    </row>
    <row r="15853" spans="3:3">
      <c r="C15853" s="33"/>
    </row>
    <row r="15854" spans="3:3">
      <c r="C15854" s="33"/>
    </row>
    <row r="15855" spans="3:3">
      <c r="C15855" s="33"/>
    </row>
    <row r="15856" spans="3:3">
      <c r="C15856" s="33"/>
    </row>
    <row r="15857" spans="3:3">
      <c r="C15857" s="33"/>
    </row>
    <row r="15858" spans="3:3">
      <c r="C15858" s="33"/>
    </row>
    <row r="15859" spans="3:3">
      <c r="C15859" s="33"/>
    </row>
    <row r="15860" spans="3:3">
      <c r="C15860" s="33"/>
    </row>
    <row r="15861" spans="3:3">
      <c r="C15861" s="33"/>
    </row>
    <row r="15862" spans="3:3">
      <c r="C15862" s="33"/>
    </row>
    <row r="15863" spans="3:3">
      <c r="C15863" s="33"/>
    </row>
    <row r="15864" spans="3:3">
      <c r="C15864" s="33"/>
    </row>
    <row r="15865" spans="3:3">
      <c r="C15865" s="33"/>
    </row>
    <row r="15866" spans="3:3">
      <c r="C15866" s="33"/>
    </row>
    <row r="15867" spans="3:3">
      <c r="C15867" s="33"/>
    </row>
    <row r="15868" spans="3:3">
      <c r="C15868" s="33"/>
    </row>
    <row r="15869" spans="3:3">
      <c r="C15869" s="33"/>
    </row>
    <row r="15870" spans="3:3">
      <c r="C15870" s="33"/>
    </row>
    <row r="15871" spans="3:3">
      <c r="C15871" s="33"/>
    </row>
    <row r="15872" spans="3:3">
      <c r="C15872" s="33"/>
    </row>
    <row r="15873" spans="3:3">
      <c r="C15873" s="33"/>
    </row>
    <row r="15874" spans="3:3">
      <c r="C15874" s="33"/>
    </row>
    <row r="15875" spans="3:3">
      <c r="C15875" s="33"/>
    </row>
    <row r="15876" spans="3:3">
      <c r="C15876" s="33"/>
    </row>
    <row r="15877" spans="3:3">
      <c r="C15877" s="33"/>
    </row>
    <row r="15878" spans="3:3">
      <c r="C15878" s="33"/>
    </row>
    <row r="15879" spans="3:3">
      <c r="C15879" s="33"/>
    </row>
    <row r="15880" spans="3:3">
      <c r="C15880" s="33"/>
    </row>
    <row r="15881" spans="3:3">
      <c r="C15881" s="33"/>
    </row>
    <row r="15882" spans="3:3">
      <c r="C15882" s="33"/>
    </row>
    <row r="15883" spans="3:3">
      <c r="C15883" s="33"/>
    </row>
    <row r="15884" spans="3:3">
      <c r="C15884" s="33"/>
    </row>
    <row r="15885" spans="3:3">
      <c r="C15885" s="33"/>
    </row>
    <row r="15886" spans="3:3">
      <c r="C15886" s="33"/>
    </row>
    <row r="15887" spans="3:3">
      <c r="C15887" s="33"/>
    </row>
    <row r="15888" spans="3:3">
      <c r="C15888" s="33"/>
    </row>
    <row r="15889" spans="3:3">
      <c r="C15889" s="33"/>
    </row>
    <row r="15890" spans="3:3">
      <c r="C15890" s="33"/>
    </row>
    <row r="15891" spans="3:3">
      <c r="C15891" s="33"/>
    </row>
    <row r="15892" spans="3:3">
      <c r="C15892" s="33"/>
    </row>
    <row r="15893" spans="3:3">
      <c r="C15893" s="33"/>
    </row>
    <row r="15894" spans="3:3">
      <c r="C15894" s="33"/>
    </row>
    <row r="15895" spans="3:3">
      <c r="C15895" s="33"/>
    </row>
    <row r="15896" spans="3:3">
      <c r="C15896" s="33"/>
    </row>
    <row r="15897" spans="3:3">
      <c r="C15897" s="33"/>
    </row>
    <row r="15898" spans="3:3">
      <c r="C15898" s="33"/>
    </row>
    <row r="15899" spans="3:3">
      <c r="C15899" s="33"/>
    </row>
    <row r="15900" spans="3:3">
      <c r="C15900" s="33"/>
    </row>
    <row r="15901" spans="3:3">
      <c r="C15901" s="33"/>
    </row>
    <row r="15902" spans="3:3">
      <c r="C15902" s="33"/>
    </row>
    <row r="15903" spans="3:3">
      <c r="C15903" s="33"/>
    </row>
    <row r="15904" spans="3:3">
      <c r="C15904" s="33"/>
    </row>
    <row r="15905" spans="3:3">
      <c r="C15905" s="33"/>
    </row>
    <row r="15906" spans="3:3">
      <c r="C15906" s="33"/>
    </row>
    <row r="15907" spans="3:3">
      <c r="C15907" s="33"/>
    </row>
    <row r="15908" spans="3:3">
      <c r="C15908" s="33"/>
    </row>
    <row r="15909" spans="3:3">
      <c r="C15909" s="33"/>
    </row>
    <row r="15910" spans="3:3">
      <c r="C15910" s="33"/>
    </row>
    <row r="15911" spans="3:3">
      <c r="C15911" s="33"/>
    </row>
    <row r="15912" spans="3:3">
      <c r="C15912" s="33"/>
    </row>
    <row r="15913" spans="3:3">
      <c r="C15913" s="33"/>
    </row>
    <row r="15914" spans="3:3">
      <c r="C15914" s="33"/>
    </row>
    <row r="15915" spans="3:3">
      <c r="C15915" s="33"/>
    </row>
    <row r="15916" spans="3:3">
      <c r="C15916" s="33"/>
    </row>
    <row r="15917" spans="3:3">
      <c r="C15917" s="33"/>
    </row>
    <row r="15918" spans="3:3">
      <c r="C15918" s="33"/>
    </row>
    <row r="15919" spans="3:3">
      <c r="C15919" s="33"/>
    </row>
    <row r="15920" spans="3:3">
      <c r="C15920" s="33"/>
    </row>
    <row r="15921" spans="3:3">
      <c r="C15921" s="33"/>
    </row>
    <row r="15922" spans="3:3">
      <c r="C15922" s="33"/>
    </row>
    <row r="15923" spans="3:3">
      <c r="C15923" s="33"/>
    </row>
    <row r="15924" spans="3:3">
      <c r="C15924" s="33"/>
    </row>
    <row r="15925" spans="3:3">
      <c r="C15925" s="33"/>
    </row>
    <row r="15926" spans="3:3">
      <c r="C15926" s="33"/>
    </row>
    <row r="15927" spans="3:3">
      <c r="C15927" s="33"/>
    </row>
    <row r="15928" spans="3:3">
      <c r="C15928" s="33"/>
    </row>
    <row r="15929" spans="3:3">
      <c r="C15929" s="33"/>
    </row>
    <row r="15930" spans="3:3">
      <c r="C15930" s="33"/>
    </row>
    <row r="15931" spans="3:3">
      <c r="C15931" s="33"/>
    </row>
    <row r="15932" spans="3:3">
      <c r="C15932" s="33"/>
    </row>
    <row r="15933" spans="3:3">
      <c r="C15933" s="33"/>
    </row>
    <row r="15934" spans="3:3">
      <c r="C15934" s="33"/>
    </row>
    <row r="15935" spans="3:3">
      <c r="C15935" s="33"/>
    </row>
    <row r="15936" spans="3:3">
      <c r="C15936" s="33"/>
    </row>
    <row r="15937" spans="3:3">
      <c r="C15937" s="33"/>
    </row>
    <row r="15938" spans="3:3">
      <c r="C15938" s="33"/>
    </row>
    <row r="15939" spans="3:3">
      <c r="C15939" s="33"/>
    </row>
    <row r="15940" spans="3:3">
      <c r="C15940" s="33"/>
    </row>
    <row r="15941" spans="3:3">
      <c r="C15941" s="33"/>
    </row>
    <row r="15942" spans="3:3">
      <c r="C15942" s="33"/>
    </row>
    <row r="15943" spans="3:3">
      <c r="C15943" s="33"/>
    </row>
    <row r="15944" spans="3:3">
      <c r="C15944" s="33"/>
    </row>
    <row r="15945" spans="3:3">
      <c r="C15945" s="33"/>
    </row>
    <row r="15946" spans="3:3">
      <c r="C15946" s="33"/>
    </row>
    <row r="15947" spans="3:3">
      <c r="C15947" s="33"/>
    </row>
    <row r="15948" spans="3:3">
      <c r="C15948" s="33"/>
    </row>
    <row r="15949" spans="3:3">
      <c r="C15949" s="33"/>
    </row>
    <row r="15950" spans="3:3">
      <c r="C15950" s="33"/>
    </row>
    <row r="15951" spans="3:3">
      <c r="C15951" s="33"/>
    </row>
    <row r="15952" spans="3:3">
      <c r="C15952" s="33"/>
    </row>
    <row r="15953" spans="3:3">
      <c r="C15953" s="33"/>
    </row>
    <row r="15954" spans="3:3">
      <c r="C15954" s="33"/>
    </row>
    <row r="15955" spans="3:3">
      <c r="C15955" s="33"/>
    </row>
    <row r="15956" spans="3:3">
      <c r="C15956" s="33"/>
    </row>
    <row r="15957" spans="3:3">
      <c r="C15957" s="33"/>
    </row>
    <row r="15958" spans="3:3">
      <c r="C15958" s="33"/>
    </row>
    <row r="15959" spans="3:3">
      <c r="C15959" s="33"/>
    </row>
    <row r="15960" spans="3:3">
      <c r="C15960" s="33"/>
    </row>
    <row r="15961" spans="3:3">
      <c r="C15961" s="33"/>
    </row>
    <row r="15962" spans="3:3">
      <c r="C15962" s="33"/>
    </row>
    <row r="15963" spans="3:3">
      <c r="C15963" s="33"/>
    </row>
    <row r="15964" spans="3:3">
      <c r="C15964" s="33"/>
    </row>
    <row r="15965" spans="3:3">
      <c r="C15965" s="33"/>
    </row>
    <row r="15966" spans="3:3">
      <c r="C15966" s="33"/>
    </row>
    <row r="15967" spans="3:3">
      <c r="C15967" s="33"/>
    </row>
    <row r="15968" spans="3:3">
      <c r="C15968" s="33"/>
    </row>
    <row r="15969" spans="3:3">
      <c r="C15969" s="33"/>
    </row>
    <row r="15970" spans="3:3">
      <c r="C15970" s="33"/>
    </row>
    <row r="15971" spans="3:3">
      <c r="C15971" s="33"/>
    </row>
    <row r="15972" spans="3:3">
      <c r="C15972" s="33"/>
    </row>
    <row r="15973" spans="3:3">
      <c r="C15973" s="33"/>
    </row>
    <row r="15974" spans="3:3">
      <c r="C15974" s="33"/>
    </row>
    <row r="15975" spans="3:3">
      <c r="C15975" s="33"/>
    </row>
    <row r="15976" spans="3:3">
      <c r="C15976" s="33"/>
    </row>
    <row r="15977" spans="3:3">
      <c r="C15977" s="33"/>
    </row>
    <row r="15978" spans="3:3">
      <c r="C15978" s="33"/>
    </row>
    <row r="15979" spans="3:3">
      <c r="C15979" s="33"/>
    </row>
    <row r="15980" spans="3:3">
      <c r="C15980" s="33"/>
    </row>
    <row r="15981" spans="3:3">
      <c r="C15981" s="33"/>
    </row>
    <row r="15982" spans="3:3">
      <c r="C15982" s="33"/>
    </row>
    <row r="15983" spans="3:3">
      <c r="C15983" s="33"/>
    </row>
    <row r="15984" spans="3:3">
      <c r="C15984" s="33"/>
    </row>
    <row r="15985" spans="3:3">
      <c r="C15985" s="33"/>
    </row>
    <row r="15986" spans="3:3">
      <c r="C15986" s="33"/>
    </row>
    <row r="15987" spans="3:3">
      <c r="C15987" s="33"/>
    </row>
    <row r="15988" spans="3:3">
      <c r="C15988" s="33"/>
    </row>
    <row r="15989" spans="3:3">
      <c r="C15989" s="33"/>
    </row>
    <row r="15990" spans="3:3">
      <c r="C15990" s="33"/>
    </row>
    <row r="15991" spans="3:3">
      <c r="C15991" s="33"/>
    </row>
    <row r="15992" spans="3:3">
      <c r="C15992" s="33"/>
    </row>
    <row r="15993" spans="3:3">
      <c r="C15993" s="33"/>
    </row>
    <row r="15994" spans="3:3">
      <c r="C15994" s="33"/>
    </row>
    <row r="15995" spans="3:3">
      <c r="C15995" s="33"/>
    </row>
    <row r="15996" spans="3:3">
      <c r="C15996" s="33"/>
    </row>
    <row r="15997" spans="3:3">
      <c r="C15997" s="33"/>
    </row>
    <row r="15998" spans="3:3">
      <c r="C15998" s="33"/>
    </row>
    <row r="15999" spans="3:3">
      <c r="C15999" s="33"/>
    </row>
    <row r="16000" spans="3:3">
      <c r="C16000" s="33"/>
    </row>
    <row r="16001" spans="3:3">
      <c r="C16001" s="33"/>
    </row>
    <row r="16002" spans="3:3">
      <c r="C16002" s="33"/>
    </row>
    <row r="16003" spans="3:3">
      <c r="C16003" s="33"/>
    </row>
    <row r="16004" spans="3:3">
      <c r="C16004" s="33"/>
    </row>
    <row r="16005" spans="3:3">
      <c r="C16005" s="33"/>
    </row>
    <row r="16006" spans="3:3">
      <c r="C16006" s="33"/>
    </row>
    <row r="16007" spans="3:3">
      <c r="C16007" s="33"/>
    </row>
    <row r="16008" spans="3:3">
      <c r="C16008" s="33"/>
    </row>
    <row r="16009" spans="3:3">
      <c r="C16009" s="33"/>
    </row>
    <row r="16010" spans="3:3">
      <c r="C16010" s="33"/>
    </row>
    <row r="16011" spans="3:3">
      <c r="C16011" s="33"/>
    </row>
    <row r="16012" spans="3:3">
      <c r="C16012" s="33"/>
    </row>
    <row r="16013" spans="3:3">
      <c r="C16013" s="33"/>
    </row>
    <row r="16014" spans="3:3">
      <c r="C16014" s="33"/>
    </row>
    <row r="16015" spans="3:3">
      <c r="C16015" s="33"/>
    </row>
    <row r="16016" spans="3:3">
      <c r="C16016" s="33"/>
    </row>
    <row r="16017" spans="3:3">
      <c r="C16017" s="33"/>
    </row>
    <row r="16018" spans="3:3">
      <c r="C16018" s="33"/>
    </row>
    <row r="16019" spans="3:3">
      <c r="C16019" s="33"/>
    </row>
    <row r="16020" spans="3:3">
      <c r="C16020" s="33"/>
    </row>
    <row r="16021" spans="3:3">
      <c r="C16021" s="33"/>
    </row>
    <row r="16022" spans="3:3">
      <c r="C16022" s="33"/>
    </row>
    <row r="16023" spans="3:3">
      <c r="C16023" s="33"/>
    </row>
    <row r="16024" spans="3:3">
      <c r="C16024" s="33"/>
    </row>
    <row r="16025" spans="3:3">
      <c r="C16025" s="33"/>
    </row>
    <row r="16026" spans="3:3">
      <c r="C16026" s="33"/>
    </row>
    <row r="16027" spans="3:3">
      <c r="C16027" s="33"/>
    </row>
    <row r="16028" spans="3:3">
      <c r="C16028" s="33"/>
    </row>
    <row r="16029" spans="3:3">
      <c r="C16029" s="33"/>
    </row>
    <row r="16030" spans="3:3">
      <c r="C16030" s="33"/>
    </row>
    <row r="16031" spans="3:3">
      <c r="C16031" s="33"/>
    </row>
    <row r="16032" spans="3:3">
      <c r="C16032" s="33"/>
    </row>
    <row r="16033" spans="3:3">
      <c r="C16033" s="33"/>
    </row>
    <row r="16034" spans="3:3">
      <c r="C16034" s="33"/>
    </row>
    <row r="16035" spans="3:3">
      <c r="C16035" s="33"/>
    </row>
    <row r="16036" spans="3:3">
      <c r="C16036" s="33"/>
    </row>
    <row r="16037" spans="3:3">
      <c r="C16037" s="33"/>
    </row>
    <row r="16038" spans="3:3">
      <c r="C16038" s="33"/>
    </row>
    <row r="16039" spans="3:3">
      <c r="C16039" s="33"/>
    </row>
    <row r="16040" spans="3:3">
      <c r="C16040" s="33"/>
    </row>
    <row r="16041" spans="3:3">
      <c r="C16041" s="33"/>
    </row>
    <row r="16042" spans="3:3">
      <c r="C16042" s="33"/>
    </row>
    <row r="16043" spans="3:3">
      <c r="C16043" s="33"/>
    </row>
    <row r="16044" spans="3:3">
      <c r="C16044" s="33"/>
    </row>
    <row r="16045" spans="3:3">
      <c r="C16045" s="33"/>
    </row>
    <row r="16046" spans="3:3">
      <c r="C16046" s="33"/>
    </row>
    <row r="16047" spans="3:3">
      <c r="C16047" s="33"/>
    </row>
    <row r="16048" spans="3:3">
      <c r="C16048" s="33"/>
    </row>
    <row r="16049" spans="3:3">
      <c r="C16049" s="33"/>
    </row>
    <row r="16050" spans="3:3">
      <c r="C16050" s="33"/>
    </row>
    <row r="16051" spans="3:3">
      <c r="C16051" s="33"/>
    </row>
    <row r="16052" spans="3:3">
      <c r="C16052" s="33"/>
    </row>
    <row r="16053" spans="3:3">
      <c r="C16053" s="33"/>
    </row>
    <row r="16054" spans="3:3">
      <c r="C16054" s="33"/>
    </row>
    <row r="16055" spans="3:3">
      <c r="C16055" s="33"/>
    </row>
    <row r="16056" spans="3:3">
      <c r="C16056" s="33"/>
    </row>
    <row r="16057" spans="3:3">
      <c r="C16057" s="33"/>
    </row>
    <row r="16058" spans="3:3">
      <c r="C16058" s="33"/>
    </row>
    <row r="16059" spans="3:3">
      <c r="C16059" s="33"/>
    </row>
    <row r="16060" spans="3:3">
      <c r="C16060" s="33"/>
    </row>
    <row r="16061" spans="3:3">
      <c r="C16061" s="33"/>
    </row>
    <row r="16062" spans="3:3">
      <c r="C16062" s="33"/>
    </row>
    <row r="16063" spans="3:3">
      <c r="C16063" s="33"/>
    </row>
    <row r="16064" spans="3:3">
      <c r="C16064" s="33"/>
    </row>
    <row r="16065" spans="3:3">
      <c r="C16065" s="33"/>
    </row>
    <row r="16066" spans="3:3">
      <c r="C16066" s="33"/>
    </row>
    <row r="16067" spans="3:3">
      <c r="C16067" s="33"/>
    </row>
    <row r="16068" spans="3:3">
      <c r="C16068" s="33"/>
    </row>
    <row r="16069" spans="3:3">
      <c r="C16069" s="33"/>
    </row>
    <row r="16070" spans="3:3">
      <c r="C16070" s="33"/>
    </row>
    <row r="16071" spans="3:3">
      <c r="C16071" s="33"/>
    </row>
    <row r="16072" spans="3:3">
      <c r="C16072" s="33"/>
    </row>
    <row r="16073" spans="3:3">
      <c r="C16073" s="33"/>
    </row>
    <row r="16074" spans="3:3">
      <c r="C16074" s="33"/>
    </row>
    <row r="16075" spans="3:3">
      <c r="C16075" s="33"/>
    </row>
    <row r="16076" spans="3:3">
      <c r="C16076" s="33"/>
    </row>
    <row r="16077" spans="3:3">
      <c r="C16077" s="33"/>
    </row>
    <row r="16078" spans="3:3">
      <c r="C16078" s="33"/>
    </row>
    <row r="16079" spans="3:3">
      <c r="C16079" s="33"/>
    </row>
    <row r="16080" spans="3:3">
      <c r="C16080" s="33"/>
    </row>
    <row r="16081" spans="3:3">
      <c r="C16081" s="33"/>
    </row>
    <row r="16082" spans="3:3">
      <c r="C16082" s="33"/>
    </row>
    <row r="16083" spans="3:3">
      <c r="C16083" s="33"/>
    </row>
    <row r="16084" spans="3:3">
      <c r="C16084" s="33"/>
    </row>
    <row r="16085" spans="3:3">
      <c r="C16085" s="33"/>
    </row>
    <row r="16086" spans="3:3">
      <c r="C16086" s="33"/>
    </row>
    <row r="16087" spans="3:3">
      <c r="C16087" s="33"/>
    </row>
    <row r="16088" spans="3:3">
      <c r="C16088" s="33"/>
    </row>
    <row r="16089" spans="3:3">
      <c r="C16089" s="33"/>
    </row>
    <row r="16090" spans="3:3">
      <c r="C16090" s="33"/>
    </row>
    <row r="16091" spans="3:3">
      <c r="C16091" s="33"/>
    </row>
    <row r="16092" spans="3:3">
      <c r="C16092" s="33"/>
    </row>
    <row r="16093" spans="3:3">
      <c r="C16093" s="33"/>
    </row>
    <row r="16094" spans="3:3">
      <c r="C16094" s="33"/>
    </row>
    <row r="16095" spans="3:3">
      <c r="C16095" s="33"/>
    </row>
    <row r="16096" spans="3:3">
      <c r="C16096" s="33"/>
    </row>
    <row r="16097" spans="3:3">
      <c r="C16097" s="33"/>
    </row>
    <row r="16098" spans="3:3">
      <c r="C16098" s="33"/>
    </row>
    <row r="16099" spans="3:3">
      <c r="C16099" s="33"/>
    </row>
    <row r="16100" spans="3:3">
      <c r="C16100" s="33"/>
    </row>
    <row r="16101" spans="3:3">
      <c r="C16101" s="33"/>
    </row>
    <row r="16102" spans="3:3">
      <c r="C16102" s="33"/>
    </row>
    <row r="16103" spans="3:3">
      <c r="C16103" s="33"/>
    </row>
    <row r="16104" spans="3:3">
      <c r="C16104" s="33"/>
    </row>
    <row r="16105" spans="3:3">
      <c r="C16105" s="33"/>
    </row>
    <row r="16106" spans="3:3">
      <c r="C16106" s="33"/>
    </row>
    <row r="16107" spans="3:3">
      <c r="C16107" s="33"/>
    </row>
    <row r="16108" spans="3:3">
      <c r="C16108" s="33"/>
    </row>
    <row r="16109" spans="3:3">
      <c r="C16109" s="33"/>
    </row>
    <row r="16110" spans="3:3">
      <c r="C16110" s="33"/>
    </row>
    <row r="16111" spans="3:3">
      <c r="C16111" s="33"/>
    </row>
    <row r="16112" spans="3:3">
      <c r="C16112" s="33"/>
    </row>
    <row r="16113" spans="3:3">
      <c r="C16113" s="33"/>
    </row>
    <row r="16114" spans="3:3">
      <c r="C16114" s="33"/>
    </row>
    <row r="16115" spans="3:3">
      <c r="C16115" s="33"/>
    </row>
    <row r="16116" spans="3:3">
      <c r="C16116" s="33"/>
    </row>
    <row r="16117" spans="3:3">
      <c r="C16117" s="33"/>
    </row>
    <row r="16118" spans="3:3">
      <c r="C16118" s="33"/>
    </row>
    <row r="16119" spans="3:3">
      <c r="C16119" s="33"/>
    </row>
    <row r="16120" spans="3:3">
      <c r="C16120" s="33"/>
    </row>
    <row r="16121" spans="3:3">
      <c r="C16121" s="33"/>
    </row>
    <row r="16122" spans="3:3">
      <c r="C16122" s="33"/>
    </row>
    <row r="16123" spans="3:3">
      <c r="C16123" s="33"/>
    </row>
    <row r="16124" spans="3:3">
      <c r="C16124" s="33"/>
    </row>
    <row r="16125" spans="3:3">
      <c r="C16125" s="33"/>
    </row>
    <row r="16126" spans="3:3">
      <c r="C16126" s="33"/>
    </row>
    <row r="16127" spans="3:3">
      <c r="C16127" s="33"/>
    </row>
    <row r="16128" spans="3:3">
      <c r="C16128" s="33"/>
    </row>
    <row r="16129" spans="3:3">
      <c r="C16129" s="33"/>
    </row>
    <row r="16130" spans="3:3">
      <c r="C16130" s="33"/>
    </row>
    <row r="16131" spans="3:3">
      <c r="C16131" s="33"/>
    </row>
    <row r="16132" spans="3:3">
      <c r="C16132" s="33"/>
    </row>
    <row r="16133" spans="3:3">
      <c r="C16133" s="33"/>
    </row>
    <row r="16134" spans="3:3">
      <c r="C16134" s="33"/>
    </row>
    <row r="16135" spans="3:3">
      <c r="C16135" s="33"/>
    </row>
    <row r="16136" spans="3:3">
      <c r="C16136" s="33"/>
    </row>
    <row r="16137" spans="3:3">
      <c r="C16137" s="33"/>
    </row>
    <row r="16138" spans="3:3">
      <c r="C16138" s="33"/>
    </row>
    <row r="16139" spans="3:3">
      <c r="C16139" s="33"/>
    </row>
    <row r="16140" spans="3:3">
      <c r="C16140" s="33"/>
    </row>
    <row r="16141" spans="3:3">
      <c r="C16141" s="33"/>
    </row>
    <row r="16142" spans="3:3">
      <c r="C16142" s="33"/>
    </row>
    <row r="16143" spans="3:3">
      <c r="C16143" s="33"/>
    </row>
    <row r="16144" spans="3:3">
      <c r="C16144" s="33"/>
    </row>
    <row r="16145" spans="3:3">
      <c r="C16145" s="33"/>
    </row>
    <row r="16146" spans="3:3">
      <c r="C16146" s="33"/>
    </row>
    <row r="16147" spans="3:3">
      <c r="C16147" s="33"/>
    </row>
    <row r="16148" spans="3:3">
      <c r="C16148" s="33"/>
    </row>
    <row r="16149" spans="3:3">
      <c r="C16149" s="33"/>
    </row>
    <row r="16150" spans="3:3">
      <c r="C16150" s="33"/>
    </row>
    <row r="16151" spans="3:3">
      <c r="C16151" s="33"/>
    </row>
    <row r="16152" spans="3:3">
      <c r="C16152" s="33"/>
    </row>
    <row r="16153" spans="3:3">
      <c r="C16153" s="33"/>
    </row>
    <row r="16154" spans="3:3">
      <c r="C16154" s="33"/>
    </row>
    <row r="16155" spans="3:3">
      <c r="C16155" s="33"/>
    </row>
    <row r="16156" spans="3:3">
      <c r="C16156" s="33"/>
    </row>
    <row r="16157" spans="3:3">
      <c r="C16157" s="33"/>
    </row>
    <row r="16158" spans="3:3">
      <c r="C16158" s="33"/>
    </row>
    <row r="16159" spans="3:3">
      <c r="C16159" s="33"/>
    </row>
    <row r="16160" spans="3:3">
      <c r="C16160" s="33"/>
    </row>
    <row r="16161" spans="3:3">
      <c r="C16161" s="33"/>
    </row>
    <row r="16162" spans="3:3">
      <c r="C16162" s="33"/>
    </row>
    <row r="16163" spans="3:3">
      <c r="C16163" s="33"/>
    </row>
    <row r="16164" spans="3:3">
      <c r="C16164" s="33"/>
    </row>
    <row r="16165" spans="3:3">
      <c r="C16165" s="33"/>
    </row>
    <row r="16166" spans="3:3">
      <c r="C16166" s="33"/>
    </row>
    <row r="16167" spans="3:3">
      <c r="C16167" s="33"/>
    </row>
    <row r="16168" spans="3:3">
      <c r="C16168" s="33"/>
    </row>
    <row r="16169" spans="3:3">
      <c r="C16169" s="33"/>
    </row>
    <row r="16170" spans="3:3">
      <c r="C16170" s="33"/>
    </row>
    <row r="16171" spans="3:3">
      <c r="C16171" s="33"/>
    </row>
    <row r="16172" spans="3:3">
      <c r="C16172" s="33"/>
    </row>
    <row r="16173" spans="3:3">
      <c r="C16173" s="33"/>
    </row>
    <row r="16174" spans="3:3">
      <c r="C16174" s="33"/>
    </row>
    <row r="16175" spans="3:3">
      <c r="C16175" s="33"/>
    </row>
    <row r="16176" spans="3:3">
      <c r="C16176" s="33"/>
    </row>
    <row r="16177" spans="3:3">
      <c r="C16177" s="33"/>
    </row>
    <row r="16178" spans="3:3">
      <c r="C16178" s="33"/>
    </row>
    <row r="16179" spans="3:3">
      <c r="C16179" s="33"/>
    </row>
    <row r="16180" spans="3:3">
      <c r="C16180" s="33"/>
    </row>
    <row r="16181" spans="3:3">
      <c r="C16181" s="33"/>
    </row>
    <row r="16182" spans="3:3">
      <c r="C16182" s="33"/>
    </row>
    <row r="16183" spans="3:3">
      <c r="C16183" s="33"/>
    </row>
    <row r="16184" spans="3:3">
      <c r="C16184" s="33"/>
    </row>
    <row r="16185" spans="3:3">
      <c r="C16185" s="33"/>
    </row>
    <row r="16186" spans="3:3">
      <c r="C16186" s="33"/>
    </row>
    <row r="16187" spans="3:3">
      <c r="C16187" s="33"/>
    </row>
    <row r="16188" spans="3:3">
      <c r="C16188" s="33"/>
    </row>
    <row r="16189" spans="3:3">
      <c r="C16189" s="33"/>
    </row>
    <row r="16190" spans="3:3">
      <c r="C16190" s="33"/>
    </row>
    <row r="16191" spans="3:3">
      <c r="C16191" s="33"/>
    </row>
    <row r="16192" spans="3:3">
      <c r="C16192" s="33"/>
    </row>
    <row r="16193" spans="3:3">
      <c r="C16193" s="33"/>
    </row>
    <row r="16194" spans="3:3">
      <c r="C16194" s="33"/>
    </row>
    <row r="16195" spans="3:3">
      <c r="C16195" s="33"/>
    </row>
    <row r="16196" spans="3:3">
      <c r="C16196" s="33"/>
    </row>
    <row r="16197" spans="3:3">
      <c r="C16197" s="33"/>
    </row>
    <row r="16198" spans="3:3">
      <c r="C16198" s="33"/>
    </row>
    <row r="16199" spans="3:3">
      <c r="C16199" s="33"/>
    </row>
    <row r="16200" spans="3:3">
      <c r="C16200" s="33"/>
    </row>
    <row r="16201" spans="3:3">
      <c r="C16201" s="33"/>
    </row>
    <row r="16202" spans="3:3">
      <c r="C16202" s="33"/>
    </row>
    <row r="16203" spans="3:3">
      <c r="C16203" s="33"/>
    </row>
    <row r="16204" spans="3:3">
      <c r="C16204" s="33"/>
    </row>
    <row r="16205" spans="3:3">
      <c r="C16205" s="33"/>
    </row>
    <row r="16206" spans="3:3">
      <c r="C16206" s="33"/>
    </row>
    <row r="16207" spans="3:3">
      <c r="C16207" s="33"/>
    </row>
    <row r="16208" spans="3:3">
      <c r="C16208" s="33"/>
    </row>
    <row r="16209" spans="3:3">
      <c r="C16209" s="33"/>
    </row>
    <row r="16210" spans="3:3">
      <c r="C16210" s="33"/>
    </row>
    <row r="16211" spans="3:3">
      <c r="C16211" s="33"/>
    </row>
    <row r="16212" spans="3:3">
      <c r="C16212" s="33"/>
    </row>
    <row r="16213" spans="3:3">
      <c r="C16213" s="33"/>
    </row>
    <row r="16214" spans="3:3">
      <c r="C16214" s="33"/>
    </row>
    <row r="16215" spans="3:3">
      <c r="C16215" s="33"/>
    </row>
    <row r="16216" spans="3:3">
      <c r="C16216" s="33"/>
    </row>
    <row r="16217" spans="3:3">
      <c r="C16217" s="33"/>
    </row>
    <row r="16218" spans="3:3">
      <c r="C16218" s="33"/>
    </row>
    <row r="16219" spans="3:3">
      <c r="C16219" s="33"/>
    </row>
    <row r="16220" spans="3:3">
      <c r="C16220" s="33"/>
    </row>
    <row r="16221" spans="3:3">
      <c r="C16221" s="33"/>
    </row>
    <row r="16222" spans="3:3">
      <c r="C16222" s="33"/>
    </row>
    <row r="16223" spans="3:3">
      <c r="C16223" s="33"/>
    </row>
    <row r="16224" spans="3:3">
      <c r="C16224" s="33"/>
    </row>
    <row r="16225" spans="3:3">
      <c r="C16225" s="33"/>
    </row>
    <row r="16226" spans="3:3">
      <c r="C16226" s="33"/>
    </row>
    <row r="16227" spans="3:3">
      <c r="C16227" s="33"/>
    </row>
    <row r="16228" spans="3:3">
      <c r="C16228" s="33"/>
    </row>
    <row r="16229" spans="3:3">
      <c r="C16229" s="33"/>
    </row>
    <row r="16230" spans="3:3">
      <c r="C16230" s="33"/>
    </row>
    <row r="16231" spans="3:3">
      <c r="C16231" s="33"/>
    </row>
    <row r="16232" spans="3:3">
      <c r="C16232" s="33"/>
    </row>
    <row r="16233" spans="3:3">
      <c r="C16233" s="33"/>
    </row>
    <row r="16234" spans="3:3">
      <c r="C16234" s="33"/>
    </row>
    <row r="16235" spans="3:3">
      <c r="C16235" s="33"/>
    </row>
    <row r="16236" spans="3:3">
      <c r="C16236" s="33"/>
    </row>
    <row r="16237" spans="3:3">
      <c r="C16237" s="33"/>
    </row>
    <row r="16238" spans="3:3">
      <c r="C16238" s="33"/>
    </row>
    <row r="16239" spans="3:3">
      <c r="C16239" s="33"/>
    </row>
    <row r="16240" spans="3:3">
      <c r="C16240" s="33"/>
    </row>
    <row r="16241" spans="3:3">
      <c r="C16241" s="33"/>
    </row>
    <row r="16242" spans="3:3">
      <c r="C16242" s="33"/>
    </row>
    <row r="16243" spans="3:3">
      <c r="C16243" s="33"/>
    </row>
    <row r="16244" spans="3:3">
      <c r="C16244" s="33"/>
    </row>
    <row r="16245" spans="3:3">
      <c r="C16245" s="33"/>
    </row>
    <row r="16246" spans="3:3">
      <c r="C16246" s="33"/>
    </row>
    <row r="16247" spans="3:3">
      <c r="C16247" s="33"/>
    </row>
    <row r="16248" spans="3:3">
      <c r="C16248" s="33"/>
    </row>
    <row r="16249" spans="3:3">
      <c r="C16249" s="33"/>
    </row>
    <row r="16250" spans="3:3">
      <c r="C16250" s="33"/>
    </row>
    <row r="16251" spans="3:3">
      <c r="C16251" s="33"/>
    </row>
    <row r="16252" spans="3:3">
      <c r="C16252" s="33"/>
    </row>
    <row r="16253" spans="3:3">
      <c r="C16253" s="33"/>
    </row>
    <row r="16254" spans="3:3">
      <c r="C16254" s="33"/>
    </row>
    <row r="16255" spans="3:3">
      <c r="C16255" s="33"/>
    </row>
    <row r="16256" spans="3:3">
      <c r="C16256" s="33"/>
    </row>
    <row r="16257" spans="3:3">
      <c r="C16257" s="33"/>
    </row>
    <row r="16258" spans="3:3">
      <c r="C16258" s="33"/>
    </row>
    <row r="16259" spans="3:3">
      <c r="C16259" s="33"/>
    </row>
    <row r="16260" spans="3:3">
      <c r="C16260" s="33"/>
    </row>
    <row r="16261" spans="3:3">
      <c r="C16261" s="33"/>
    </row>
    <row r="16262" spans="3:3">
      <c r="C16262" s="33"/>
    </row>
    <row r="16263" spans="3:3">
      <c r="C16263" s="33"/>
    </row>
    <row r="16264" spans="3:3">
      <c r="C16264" s="33"/>
    </row>
    <row r="16265" spans="3:3">
      <c r="C16265" s="33"/>
    </row>
    <row r="16266" spans="3:3">
      <c r="C16266" s="33"/>
    </row>
    <row r="16267" spans="3:3">
      <c r="C16267" s="33"/>
    </row>
    <row r="16268" spans="3:3">
      <c r="C16268" s="33"/>
    </row>
    <row r="16269" spans="3:3">
      <c r="C16269" s="33"/>
    </row>
    <row r="16270" spans="3:3">
      <c r="C16270" s="33"/>
    </row>
    <row r="16271" spans="3:3">
      <c r="C16271" s="33"/>
    </row>
    <row r="16272" spans="3:3">
      <c r="C16272" s="33"/>
    </row>
    <row r="16273" spans="3:3">
      <c r="C16273" s="33"/>
    </row>
    <row r="16274" spans="3:3">
      <c r="C16274" s="33"/>
    </row>
    <row r="16275" spans="3:3">
      <c r="C16275" s="33"/>
    </row>
    <row r="16276" spans="3:3">
      <c r="C16276" s="33"/>
    </row>
    <row r="16277" spans="3:3">
      <c r="C16277" s="33"/>
    </row>
    <row r="16278" spans="3:3">
      <c r="C16278" s="33"/>
    </row>
    <row r="16279" spans="3:3">
      <c r="C16279" s="33"/>
    </row>
    <row r="16280" spans="3:3">
      <c r="C16280" s="33"/>
    </row>
    <row r="16281" spans="3:3">
      <c r="C16281" s="33"/>
    </row>
    <row r="16282" spans="3:3">
      <c r="C16282" s="33"/>
    </row>
    <row r="16283" spans="3:3">
      <c r="C16283" s="33"/>
    </row>
    <row r="16284" spans="3:3">
      <c r="C16284" s="33"/>
    </row>
    <row r="16285" spans="3:3">
      <c r="C16285" s="33"/>
    </row>
    <row r="16286" spans="3:3">
      <c r="C16286" s="33"/>
    </row>
    <row r="16287" spans="3:3">
      <c r="C16287" s="33"/>
    </row>
    <row r="16288" spans="3:3">
      <c r="C16288" s="33"/>
    </row>
    <row r="16289" spans="3:3">
      <c r="C16289" s="33"/>
    </row>
    <row r="16290" spans="3:3">
      <c r="C16290" s="33"/>
    </row>
    <row r="16291" spans="3:3">
      <c r="C16291" s="33"/>
    </row>
    <row r="16292" spans="3:3">
      <c r="C16292" s="33"/>
    </row>
    <row r="16293" spans="3:3">
      <c r="C16293" s="33"/>
    </row>
    <row r="16294" spans="3:3">
      <c r="C16294" s="33"/>
    </row>
    <row r="16295" spans="3:3">
      <c r="C16295" s="33"/>
    </row>
    <row r="16296" spans="3:3">
      <c r="C16296" s="33"/>
    </row>
    <row r="16297" spans="3:3">
      <c r="C16297" s="33"/>
    </row>
    <row r="16298" spans="3:3">
      <c r="C16298" s="33"/>
    </row>
    <row r="16299" spans="3:3">
      <c r="C16299" s="33"/>
    </row>
    <row r="16300" spans="3:3">
      <c r="C16300" s="33"/>
    </row>
    <row r="16301" spans="3:3">
      <c r="C16301" s="33"/>
    </row>
    <row r="16302" spans="3:3">
      <c r="C16302" s="33"/>
    </row>
    <row r="16303" spans="3:3">
      <c r="C16303" s="33"/>
    </row>
    <row r="16304" spans="3:3">
      <c r="C16304" s="33"/>
    </row>
    <row r="16305" spans="3:3">
      <c r="C16305" s="33"/>
    </row>
    <row r="16306" spans="3:3">
      <c r="C16306" s="33"/>
    </row>
    <row r="16307" spans="3:3">
      <c r="C16307" s="33"/>
    </row>
    <row r="16308" spans="3:3">
      <c r="C16308" s="33"/>
    </row>
    <row r="16309" spans="3:3">
      <c r="C16309" s="33"/>
    </row>
    <row r="16310" spans="3:3">
      <c r="C16310" s="33"/>
    </row>
    <row r="16311" spans="3:3">
      <c r="C16311" s="33"/>
    </row>
    <row r="16312" spans="3:3">
      <c r="C16312" s="33"/>
    </row>
    <row r="16313" spans="3:3">
      <c r="C16313" s="33"/>
    </row>
    <row r="16314" spans="3:3">
      <c r="C16314" s="33"/>
    </row>
    <row r="16315" spans="3:3">
      <c r="C16315" s="33"/>
    </row>
    <row r="16316" spans="3:3">
      <c r="C16316" s="33"/>
    </row>
    <row r="16317" spans="3:3">
      <c r="C16317" s="33"/>
    </row>
    <row r="16318" spans="3:3">
      <c r="C16318" s="33"/>
    </row>
    <row r="16319" spans="3:3">
      <c r="C16319" s="33"/>
    </row>
    <row r="16320" spans="3:3">
      <c r="C16320" s="33"/>
    </row>
    <row r="16321" spans="3:3">
      <c r="C16321" s="33"/>
    </row>
    <row r="16322" spans="3:3">
      <c r="C16322" s="33"/>
    </row>
    <row r="16323" spans="3:3">
      <c r="C16323" s="33"/>
    </row>
    <row r="16324" spans="3:3">
      <c r="C16324" s="33"/>
    </row>
    <row r="16325" spans="3:3">
      <c r="C16325" s="33"/>
    </row>
    <row r="16326" spans="3:3">
      <c r="C16326" s="33"/>
    </row>
    <row r="16327" spans="3:3">
      <c r="C16327" s="33"/>
    </row>
    <row r="16328" spans="3:3">
      <c r="C16328" s="33"/>
    </row>
    <row r="16329" spans="3:3">
      <c r="C16329" s="33"/>
    </row>
    <row r="16330" spans="3:3">
      <c r="C16330" s="33"/>
    </row>
    <row r="16331" spans="3:3">
      <c r="C16331" s="33"/>
    </row>
    <row r="16332" spans="3:3">
      <c r="C16332" s="33"/>
    </row>
    <row r="16333" spans="3:3">
      <c r="C16333" s="33"/>
    </row>
    <row r="16334" spans="3:3">
      <c r="C16334" s="33"/>
    </row>
    <row r="16335" spans="3:3">
      <c r="C16335" s="33"/>
    </row>
    <row r="16336" spans="3:3">
      <c r="C16336" s="33"/>
    </row>
    <row r="16337" spans="3:3">
      <c r="C16337" s="33"/>
    </row>
    <row r="16338" spans="3:3">
      <c r="C16338" s="33"/>
    </row>
    <row r="16339" spans="3:3">
      <c r="C16339" s="33"/>
    </row>
    <row r="16340" spans="3:3">
      <c r="C16340" s="33"/>
    </row>
    <row r="16341" spans="3:3">
      <c r="C16341" s="33"/>
    </row>
    <row r="16342" spans="3:3">
      <c r="C16342" s="33"/>
    </row>
    <row r="16343" spans="3:3">
      <c r="C16343" s="33"/>
    </row>
    <row r="16344" spans="3:3">
      <c r="C16344" s="33"/>
    </row>
    <row r="16345" spans="3:3">
      <c r="C16345" s="33"/>
    </row>
    <row r="16346" spans="3:3">
      <c r="C16346" s="33"/>
    </row>
    <row r="16347" spans="3:3">
      <c r="C16347" s="33"/>
    </row>
    <row r="16348" spans="3:3">
      <c r="C16348" s="33"/>
    </row>
    <row r="16349" spans="3:3">
      <c r="C16349" s="33"/>
    </row>
    <row r="16350" spans="3:3">
      <c r="C16350" s="33"/>
    </row>
    <row r="16351" spans="3:3">
      <c r="C16351" s="33"/>
    </row>
    <row r="16352" spans="3:3">
      <c r="C16352" s="33"/>
    </row>
    <row r="16353" spans="3:3">
      <c r="C16353" s="33"/>
    </row>
    <row r="16354" spans="3:3">
      <c r="C16354" s="33"/>
    </row>
    <row r="16355" spans="3:3">
      <c r="C16355" s="33"/>
    </row>
    <row r="16356" spans="3:3">
      <c r="C16356" s="33"/>
    </row>
    <row r="16357" spans="3:3">
      <c r="C16357" s="33"/>
    </row>
    <row r="16358" spans="3:3">
      <c r="C16358" s="33"/>
    </row>
    <row r="16359" spans="3:3">
      <c r="C16359" s="33"/>
    </row>
    <row r="16360" spans="3:3">
      <c r="C16360" s="33"/>
    </row>
    <row r="16361" spans="3:3">
      <c r="C16361" s="33"/>
    </row>
    <row r="16362" spans="3:3">
      <c r="C16362" s="33"/>
    </row>
    <row r="16363" spans="3:3">
      <c r="C16363" s="33"/>
    </row>
    <row r="16364" spans="3:3">
      <c r="C16364" s="33"/>
    </row>
    <row r="16365" spans="3:3">
      <c r="C16365" s="33"/>
    </row>
    <row r="16366" spans="3:3">
      <c r="C16366" s="33"/>
    </row>
    <row r="16367" spans="3:3">
      <c r="C16367" s="33"/>
    </row>
    <row r="16368" spans="3:3">
      <c r="C16368" s="33"/>
    </row>
    <row r="16369" spans="3:3">
      <c r="C16369" s="33"/>
    </row>
    <row r="16370" spans="3:3">
      <c r="C16370" s="33"/>
    </row>
    <row r="16371" spans="3:3">
      <c r="C16371" s="33"/>
    </row>
    <row r="16372" spans="3:3">
      <c r="C16372" s="33"/>
    </row>
    <row r="16373" spans="3:3">
      <c r="C16373" s="33"/>
    </row>
    <row r="16374" spans="3:3">
      <c r="C16374" s="33"/>
    </row>
    <row r="16375" spans="3:3">
      <c r="C16375" s="33"/>
    </row>
    <row r="16376" spans="3:3">
      <c r="C16376" s="33"/>
    </row>
    <row r="16377" spans="3:3">
      <c r="C16377" s="33"/>
    </row>
    <row r="16378" spans="3:3">
      <c r="C16378" s="33"/>
    </row>
    <row r="16379" spans="3:3">
      <c r="C16379" s="33"/>
    </row>
    <row r="16380" spans="3:3">
      <c r="C16380" s="33"/>
    </row>
    <row r="16381" spans="3:3">
      <c r="C16381" s="33"/>
    </row>
    <row r="16382" spans="3:3">
      <c r="C16382" s="33"/>
    </row>
    <row r="16383" spans="3:3">
      <c r="C16383" s="33"/>
    </row>
  </sheetData>
  <phoneticPr fontId="26"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3"/>
  <sheetViews>
    <sheetView workbookViewId="0">
      <selection activeCell="D15" sqref="D15"/>
    </sheetView>
  </sheetViews>
  <sheetFormatPr defaultRowHeight="14.4"/>
  <cols>
    <col min="1" max="1" width="58.6640625" bestFit="1" customWidth="1"/>
  </cols>
  <sheetData>
    <row r="1" spans="1:1">
      <c r="A1" s="36" t="s">
        <v>449</v>
      </c>
    </row>
    <row r="2" spans="1:1">
      <c r="A2" t="s">
        <v>456</v>
      </c>
    </row>
    <row r="3" spans="1:1">
      <c r="A3" t="s">
        <v>455</v>
      </c>
    </row>
    <row r="4" spans="1:1">
      <c r="A4" t="s">
        <v>454</v>
      </c>
    </row>
    <row r="5" spans="1:1">
      <c r="A5" t="s">
        <v>453</v>
      </c>
    </row>
    <row r="6" spans="1:1">
      <c r="A6" t="s">
        <v>452</v>
      </c>
    </row>
    <row r="7" spans="1:1">
      <c r="A7" t="s">
        <v>451</v>
      </c>
    </row>
    <row r="8" spans="1:1">
      <c r="A8" t="s">
        <v>450</v>
      </c>
    </row>
    <row r="10" spans="1:1">
      <c r="A10" s="36" t="s">
        <v>464</v>
      </c>
    </row>
    <row r="11" spans="1:1">
      <c r="A11" t="s">
        <v>463</v>
      </c>
    </row>
    <row r="12" spans="1:1">
      <c r="A12" t="s">
        <v>462</v>
      </c>
    </row>
    <row r="13" spans="1:1">
      <c r="A13" t="s">
        <v>461</v>
      </c>
    </row>
    <row r="14" spans="1:1">
      <c r="A14" t="s">
        <v>460</v>
      </c>
    </row>
    <row r="15" spans="1:1">
      <c r="A15" t="s">
        <v>459</v>
      </c>
    </row>
    <row r="16" spans="1:1">
      <c r="A16" t="s">
        <v>458</v>
      </c>
    </row>
    <row r="17" spans="1:1">
      <c r="A17" t="s">
        <v>457</v>
      </c>
    </row>
    <row r="19" spans="1:1">
      <c r="A19" s="36" t="s">
        <v>472</v>
      </c>
    </row>
    <row r="20" spans="1:1">
      <c r="A20" t="s">
        <v>471</v>
      </c>
    </row>
    <row r="21" spans="1:1">
      <c r="A21" t="s">
        <v>470</v>
      </c>
    </row>
    <row r="22" spans="1:1">
      <c r="A22" t="s">
        <v>469</v>
      </c>
    </row>
    <row r="23" spans="1:1">
      <c r="A23" t="s">
        <v>468</v>
      </c>
    </row>
    <row r="24" spans="1:1">
      <c r="A24" t="s">
        <v>467</v>
      </c>
    </row>
    <row r="25" spans="1:1">
      <c r="A25" t="s">
        <v>466</v>
      </c>
    </row>
    <row r="26" spans="1:1">
      <c r="A26" t="s">
        <v>465</v>
      </c>
    </row>
    <row r="28" spans="1:1">
      <c r="A28" s="36" t="s">
        <v>480</v>
      </c>
    </row>
    <row r="29" spans="1:1">
      <c r="A29" t="s">
        <v>479</v>
      </c>
    </row>
    <row r="30" spans="1:1">
      <c r="A30" t="s">
        <v>478</v>
      </c>
    </row>
    <row r="31" spans="1:1">
      <c r="A31" t="s">
        <v>477</v>
      </c>
    </row>
    <row r="32" spans="1:1">
      <c r="A32" t="s">
        <v>476</v>
      </c>
    </row>
    <row r="33" spans="1:1">
      <c r="A33" t="s">
        <v>475</v>
      </c>
    </row>
    <row r="34" spans="1:1">
      <c r="A34" t="s">
        <v>474</v>
      </c>
    </row>
    <row r="35" spans="1:1">
      <c r="A35" t="s">
        <v>473</v>
      </c>
    </row>
    <row r="37" spans="1:1">
      <c r="A37" s="36" t="s">
        <v>481</v>
      </c>
    </row>
    <row r="38" spans="1:1">
      <c r="A38" t="s">
        <v>488</v>
      </c>
    </row>
    <row r="39" spans="1:1">
      <c r="A39" t="s">
        <v>487</v>
      </c>
    </row>
    <row r="40" spans="1:1">
      <c r="A40" t="s">
        <v>486</v>
      </c>
    </row>
    <row r="41" spans="1:1">
      <c r="A41" t="s">
        <v>485</v>
      </c>
    </row>
    <row r="42" spans="1:1">
      <c r="A42" t="s">
        <v>484</v>
      </c>
    </row>
    <row r="43" spans="1:1">
      <c r="A43" t="s">
        <v>483</v>
      </c>
    </row>
    <row r="44" spans="1:1">
      <c r="A44" t="s">
        <v>482</v>
      </c>
    </row>
    <row r="46" spans="1:1">
      <c r="A46" s="36" t="s">
        <v>489</v>
      </c>
    </row>
    <row r="47" spans="1:1">
      <c r="A47" t="s">
        <v>496</v>
      </c>
    </row>
    <row r="48" spans="1:1">
      <c r="A48" t="s">
        <v>495</v>
      </c>
    </row>
    <row r="49" spans="1:1">
      <c r="A49" t="s">
        <v>494</v>
      </c>
    </row>
    <row r="50" spans="1:1">
      <c r="A50" t="s">
        <v>493</v>
      </c>
    </row>
    <row r="51" spans="1:1">
      <c r="A51" t="s">
        <v>492</v>
      </c>
    </row>
    <row r="52" spans="1:1">
      <c r="A52" t="s">
        <v>491</v>
      </c>
    </row>
    <row r="53" spans="1:1">
      <c r="A53" t="s">
        <v>490</v>
      </c>
    </row>
  </sheetData>
  <phoneticPr fontId="2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topLeftCell="A19" workbookViewId="0">
      <selection activeCell="J49" sqref="J49"/>
    </sheetView>
  </sheetViews>
  <sheetFormatPr defaultRowHeight="14.4"/>
  <cols>
    <col min="1" max="1" width="33.88671875" customWidth="1"/>
  </cols>
  <sheetData>
    <row r="1" spans="1:11" ht="15.6">
      <c r="A1" s="37"/>
      <c r="B1" s="37"/>
      <c r="C1" s="37"/>
      <c r="D1" s="37"/>
      <c r="E1" s="37"/>
      <c r="F1" s="37"/>
      <c r="G1" s="37"/>
      <c r="H1" s="37"/>
      <c r="I1" s="37"/>
      <c r="J1" s="37"/>
      <c r="K1" s="37"/>
    </row>
    <row r="2" spans="1:11" ht="15.6">
      <c r="A2" s="37"/>
      <c r="B2" s="37"/>
      <c r="C2" s="37"/>
      <c r="D2" s="37"/>
      <c r="E2" s="37"/>
      <c r="F2" s="37"/>
      <c r="G2" s="37"/>
      <c r="H2" s="37"/>
      <c r="I2" s="37"/>
      <c r="J2" s="37"/>
      <c r="K2" s="37"/>
    </row>
    <row r="3" spans="1:11" ht="15.6">
      <c r="A3" s="37"/>
      <c r="B3" s="37">
        <v>0.12</v>
      </c>
      <c r="C3" s="37" t="s">
        <v>498</v>
      </c>
      <c r="D3" s="37">
        <f>B4/100</f>
        <v>9.7000000000000003E-3</v>
      </c>
      <c r="E3" s="37"/>
      <c r="F3" s="37"/>
      <c r="G3" s="37">
        <v>0.12</v>
      </c>
      <c r="H3" s="37" t="s">
        <v>498</v>
      </c>
      <c r="I3" s="37">
        <f>G4/100</f>
        <v>1.3300000000000001E-2</v>
      </c>
      <c r="J3" s="37"/>
      <c r="K3" s="37"/>
    </row>
    <row r="4" spans="1:11" ht="15.6">
      <c r="A4" s="37">
        <v>1</v>
      </c>
      <c r="B4" s="37">
        <v>0.97</v>
      </c>
      <c r="C4" s="38">
        <f>B4/30</f>
        <v>3.2333333333333332E-2</v>
      </c>
      <c r="D4" s="39">
        <f>NPV(B3,C4)</f>
        <v>2.8869047619047614E-2</v>
      </c>
      <c r="E4" s="40">
        <f>C4/12</f>
        <v>2.6944444444444442E-3</v>
      </c>
      <c r="F4" s="37">
        <v>1</v>
      </c>
      <c r="G4" s="37">
        <v>1.33</v>
      </c>
      <c r="H4" s="38">
        <f>G4/30</f>
        <v>4.4333333333333336E-2</v>
      </c>
      <c r="I4" s="39">
        <f>NPV(G3,H4)</f>
        <v>3.9583333333333331E-2</v>
      </c>
      <c r="J4" s="40">
        <f>H4/12</f>
        <v>3.6944444444444446E-3</v>
      </c>
      <c r="K4" s="37"/>
    </row>
    <row r="5" spans="1:11" ht="15.6">
      <c r="A5" s="37">
        <v>2</v>
      </c>
      <c r="B5" s="37">
        <f>B4</f>
        <v>0.97</v>
      </c>
      <c r="C5" s="38">
        <f t="shared" ref="C5:C33" si="0">B5/30</f>
        <v>3.2333333333333332E-2</v>
      </c>
      <c r="D5" s="37"/>
      <c r="E5" s="39">
        <f>E4+D3</f>
        <v>1.2394444444444444E-2</v>
      </c>
      <c r="F5" s="37">
        <v>2</v>
      </c>
      <c r="G5" s="37">
        <f>G4</f>
        <v>1.33</v>
      </c>
      <c r="H5" s="38">
        <f t="shared" ref="H5:H33" si="1">G5/30</f>
        <v>4.4333333333333336E-2</v>
      </c>
      <c r="I5" s="37"/>
      <c r="J5" s="39">
        <f>J4+I3</f>
        <v>1.6994444444444444E-2</v>
      </c>
      <c r="K5" s="37"/>
    </row>
    <row r="6" spans="1:11" ht="15.6">
      <c r="A6" s="37">
        <v>3</v>
      </c>
      <c r="B6" s="37">
        <f t="shared" ref="B6:B33" si="2">B5</f>
        <v>0.97</v>
      </c>
      <c r="C6" s="38">
        <f t="shared" si="0"/>
        <v>3.2333333333333332E-2</v>
      </c>
      <c r="D6" s="37"/>
      <c r="E6" s="37" t="s">
        <v>499</v>
      </c>
      <c r="F6" s="37">
        <v>3</v>
      </c>
      <c r="G6" s="37">
        <f t="shared" ref="G6:G33" si="3">G5</f>
        <v>1.33</v>
      </c>
      <c r="H6" s="38">
        <f t="shared" si="1"/>
        <v>4.4333333333333336E-2</v>
      </c>
      <c r="I6" s="37"/>
      <c r="J6" s="37" t="s">
        <v>499</v>
      </c>
      <c r="K6" s="37"/>
    </row>
    <row r="7" spans="1:11" ht="15.6">
      <c r="A7" s="37">
        <v>4</v>
      </c>
      <c r="B7" s="37">
        <f t="shared" si="2"/>
        <v>0.97</v>
      </c>
      <c r="C7" s="38">
        <f t="shared" si="0"/>
        <v>3.2333333333333332E-2</v>
      </c>
      <c r="D7" s="37"/>
      <c r="E7" s="37"/>
      <c r="F7" s="37">
        <v>4</v>
      </c>
      <c r="G7" s="37">
        <f t="shared" si="3"/>
        <v>1.33</v>
      </c>
      <c r="H7" s="38">
        <f t="shared" si="1"/>
        <v>4.4333333333333336E-2</v>
      </c>
      <c r="I7" s="37"/>
      <c r="J7" s="37"/>
      <c r="K7" s="37"/>
    </row>
    <row r="8" spans="1:11" ht="15.6">
      <c r="A8" s="37">
        <v>5</v>
      </c>
      <c r="B8" s="37">
        <f t="shared" si="2"/>
        <v>0.97</v>
      </c>
      <c r="C8" s="38">
        <f t="shared" si="0"/>
        <v>3.2333333333333332E-2</v>
      </c>
      <c r="D8" s="37"/>
      <c r="E8" s="37"/>
      <c r="F8" s="37">
        <v>5</v>
      </c>
      <c r="G8" s="37">
        <f t="shared" si="3"/>
        <v>1.33</v>
      </c>
      <c r="H8" s="38">
        <f t="shared" si="1"/>
        <v>4.4333333333333336E-2</v>
      </c>
      <c r="I8" s="37"/>
      <c r="J8" s="37"/>
      <c r="K8" s="37"/>
    </row>
    <row r="9" spans="1:11" ht="15.6">
      <c r="A9" s="37">
        <v>6</v>
      </c>
      <c r="B9" s="37">
        <f t="shared" si="2"/>
        <v>0.97</v>
      </c>
      <c r="C9" s="38">
        <f t="shared" si="0"/>
        <v>3.2333333333333332E-2</v>
      </c>
      <c r="D9" s="37"/>
      <c r="E9" s="37"/>
      <c r="F9" s="37">
        <v>6</v>
      </c>
      <c r="G9" s="37">
        <f t="shared" si="3"/>
        <v>1.33</v>
      </c>
      <c r="H9" s="38">
        <f t="shared" si="1"/>
        <v>4.4333333333333336E-2</v>
      </c>
      <c r="I9" s="37"/>
      <c r="J9" s="37"/>
      <c r="K9" s="37"/>
    </row>
    <row r="10" spans="1:11" ht="15.6">
      <c r="A10" s="37">
        <v>7</v>
      </c>
      <c r="B10" s="37">
        <f t="shared" si="2"/>
        <v>0.97</v>
      </c>
      <c r="C10" s="38">
        <f t="shared" si="0"/>
        <v>3.2333333333333332E-2</v>
      </c>
      <c r="D10" s="37"/>
      <c r="E10" s="37"/>
      <c r="F10" s="37">
        <v>7</v>
      </c>
      <c r="G10" s="37">
        <f t="shared" si="3"/>
        <v>1.33</v>
      </c>
      <c r="H10" s="38">
        <f t="shared" si="1"/>
        <v>4.4333333333333336E-2</v>
      </c>
      <c r="I10" s="37"/>
      <c r="J10" s="37"/>
      <c r="K10" s="37"/>
    </row>
    <row r="11" spans="1:11" ht="15.6">
      <c r="A11" s="37">
        <v>8</v>
      </c>
      <c r="B11" s="37">
        <f t="shared" si="2"/>
        <v>0.97</v>
      </c>
      <c r="C11" s="38">
        <f t="shared" si="0"/>
        <v>3.2333333333333332E-2</v>
      </c>
      <c r="D11" s="37"/>
      <c r="E11" s="37"/>
      <c r="F11" s="37">
        <v>8</v>
      </c>
      <c r="G11" s="37">
        <f t="shared" si="3"/>
        <v>1.33</v>
      </c>
      <c r="H11" s="38">
        <f t="shared" si="1"/>
        <v>4.4333333333333336E-2</v>
      </c>
      <c r="I11" s="37"/>
      <c r="J11" s="37"/>
      <c r="K11" s="37"/>
    </row>
    <row r="12" spans="1:11" ht="15.6">
      <c r="A12" s="37">
        <v>9</v>
      </c>
      <c r="B12" s="37">
        <f t="shared" si="2"/>
        <v>0.97</v>
      </c>
      <c r="C12" s="38">
        <f t="shared" si="0"/>
        <v>3.2333333333333332E-2</v>
      </c>
      <c r="D12" s="37"/>
      <c r="E12" s="37"/>
      <c r="F12" s="37">
        <v>9</v>
      </c>
      <c r="G12" s="37">
        <f t="shared" si="3"/>
        <v>1.33</v>
      </c>
      <c r="H12" s="38">
        <f t="shared" si="1"/>
        <v>4.4333333333333336E-2</v>
      </c>
      <c r="I12" s="37"/>
      <c r="J12" s="37"/>
      <c r="K12" s="37"/>
    </row>
    <row r="13" spans="1:11" ht="15.6">
      <c r="A13" s="37">
        <v>10</v>
      </c>
      <c r="B13" s="37">
        <f t="shared" si="2"/>
        <v>0.97</v>
      </c>
      <c r="C13" s="38">
        <f t="shared" si="0"/>
        <v>3.2333333333333332E-2</v>
      </c>
      <c r="D13" s="37"/>
      <c r="E13" s="37"/>
      <c r="F13" s="37">
        <v>10</v>
      </c>
      <c r="G13" s="37">
        <f t="shared" si="3"/>
        <v>1.33</v>
      </c>
      <c r="H13" s="38">
        <f t="shared" si="1"/>
        <v>4.4333333333333336E-2</v>
      </c>
      <c r="I13" s="37"/>
      <c r="J13" s="37"/>
      <c r="K13" s="37"/>
    </row>
    <row r="14" spans="1:11" ht="15.6">
      <c r="A14" s="37">
        <v>11</v>
      </c>
      <c r="B14" s="37">
        <f t="shared" si="2"/>
        <v>0.97</v>
      </c>
      <c r="C14" s="38">
        <f t="shared" si="0"/>
        <v>3.2333333333333332E-2</v>
      </c>
      <c r="D14" s="37"/>
      <c r="E14" s="37"/>
      <c r="F14" s="37">
        <v>11</v>
      </c>
      <c r="G14" s="37">
        <f t="shared" si="3"/>
        <v>1.33</v>
      </c>
      <c r="H14" s="38">
        <f t="shared" si="1"/>
        <v>4.4333333333333336E-2</v>
      </c>
      <c r="I14" s="37"/>
      <c r="J14" s="37"/>
      <c r="K14" s="37"/>
    </row>
    <row r="15" spans="1:11" ht="15.6">
      <c r="A15" s="37">
        <v>12</v>
      </c>
      <c r="B15" s="37">
        <f t="shared" si="2"/>
        <v>0.97</v>
      </c>
      <c r="C15" s="38">
        <f t="shared" si="0"/>
        <v>3.2333333333333332E-2</v>
      </c>
      <c r="D15" s="37"/>
      <c r="E15" s="37"/>
      <c r="F15" s="37">
        <v>12</v>
      </c>
      <c r="G15" s="37">
        <f t="shared" si="3"/>
        <v>1.33</v>
      </c>
      <c r="H15" s="38">
        <f t="shared" si="1"/>
        <v>4.4333333333333336E-2</v>
      </c>
      <c r="I15" s="37"/>
      <c r="J15" s="37"/>
      <c r="K15" s="37"/>
    </row>
    <row r="16" spans="1:11" ht="15.6">
      <c r="A16" s="37">
        <v>13</v>
      </c>
      <c r="B16" s="37">
        <f t="shared" si="2"/>
        <v>0.97</v>
      </c>
      <c r="C16" s="38">
        <f t="shared" si="0"/>
        <v>3.2333333333333332E-2</v>
      </c>
      <c r="D16" s="37"/>
      <c r="E16" s="37"/>
      <c r="F16" s="37">
        <v>13</v>
      </c>
      <c r="G16" s="37">
        <f t="shared" si="3"/>
        <v>1.33</v>
      </c>
      <c r="H16" s="38">
        <f t="shared" si="1"/>
        <v>4.4333333333333336E-2</v>
      </c>
      <c r="I16" s="37"/>
      <c r="J16" s="37"/>
      <c r="K16" s="37"/>
    </row>
    <row r="17" spans="1:11" ht="15.6">
      <c r="A17" s="37">
        <v>14</v>
      </c>
      <c r="B17" s="37">
        <f t="shared" si="2"/>
        <v>0.97</v>
      </c>
      <c r="C17" s="38">
        <f t="shared" si="0"/>
        <v>3.2333333333333332E-2</v>
      </c>
      <c r="D17" s="37"/>
      <c r="E17" s="37"/>
      <c r="F17" s="37">
        <v>14</v>
      </c>
      <c r="G17" s="37">
        <f t="shared" si="3"/>
        <v>1.33</v>
      </c>
      <c r="H17" s="38">
        <f t="shared" si="1"/>
        <v>4.4333333333333336E-2</v>
      </c>
      <c r="I17" s="37"/>
      <c r="J17" s="37"/>
      <c r="K17" s="37"/>
    </row>
    <row r="18" spans="1:11" ht="15.6">
      <c r="A18" s="37">
        <v>15</v>
      </c>
      <c r="B18" s="37">
        <f t="shared" si="2"/>
        <v>0.97</v>
      </c>
      <c r="C18" s="38">
        <f t="shared" si="0"/>
        <v>3.2333333333333332E-2</v>
      </c>
      <c r="D18" s="37"/>
      <c r="E18" s="37"/>
      <c r="F18" s="37">
        <v>15</v>
      </c>
      <c r="G18" s="37">
        <f t="shared" si="3"/>
        <v>1.33</v>
      </c>
      <c r="H18" s="38">
        <f t="shared" si="1"/>
        <v>4.4333333333333336E-2</v>
      </c>
      <c r="I18" s="37"/>
      <c r="J18" s="37"/>
      <c r="K18" s="37"/>
    </row>
    <row r="19" spans="1:11" ht="15.6">
      <c r="A19" s="37">
        <v>16</v>
      </c>
      <c r="B19" s="37">
        <f t="shared" si="2"/>
        <v>0.97</v>
      </c>
      <c r="C19" s="38">
        <f t="shared" si="0"/>
        <v>3.2333333333333332E-2</v>
      </c>
      <c r="D19" s="37"/>
      <c r="E19" s="37"/>
      <c r="F19" s="37">
        <v>16</v>
      </c>
      <c r="G19" s="37">
        <f t="shared" si="3"/>
        <v>1.33</v>
      </c>
      <c r="H19" s="38">
        <f t="shared" si="1"/>
        <v>4.4333333333333336E-2</v>
      </c>
      <c r="I19" s="37"/>
      <c r="J19" s="37"/>
      <c r="K19" s="37"/>
    </row>
    <row r="20" spans="1:11" ht="15.6">
      <c r="A20" s="37">
        <v>17</v>
      </c>
      <c r="B20" s="37">
        <f t="shared" si="2"/>
        <v>0.97</v>
      </c>
      <c r="C20" s="38">
        <f t="shared" si="0"/>
        <v>3.2333333333333332E-2</v>
      </c>
      <c r="D20" s="37"/>
      <c r="E20" s="37"/>
      <c r="F20" s="37">
        <v>17</v>
      </c>
      <c r="G20" s="37">
        <f t="shared" si="3"/>
        <v>1.33</v>
      </c>
      <c r="H20" s="38">
        <f t="shared" si="1"/>
        <v>4.4333333333333336E-2</v>
      </c>
      <c r="I20" s="37"/>
      <c r="J20" s="37"/>
      <c r="K20" s="37"/>
    </row>
    <row r="21" spans="1:11" ht="15.6">
      <c r="A21" s="37">
        <v>18</v>
      </c>
      <c r="B21" s="37">
        <f t="shared" si="2"/>
        <v>0.97</v>
      </c>
      <c r="C21" s="38">
        <f t="shared" si="0"/>
        <v>3.2333333333333332E-2</v>
      </c>
      <c r="D21" s="37"/>
      <c r="E21" s="37"/>
      <c r="F21" s="37">
        <v>18</v>
      </c>
      <c r="G21" s="37">
        <f t="shared" si="3"/>
        <v>1.33</v>
      </c>
      <c r="H21" s="38">
        <f t="shared" si="1"/>
        <v>4.4333333333333336E-2</v>
      </c>
      <c r="I21" s="37"/>
      <c r="J21" s="37"/>
      <c r="K21" s="37"/>
    </row>
    <row r="22" spans="1:11" ht="15.6">
      <c r="A22" s="37">
        <v>19</v>
      </c>
      <c r="B22" s="37">
        <f t="shared" si="2"/>
        <v>0.97</v>
      </c>
      <c r="C22" s="38">
        <f t="shared" si="0"/>
        <v>3.2333333333333332E-2</v>
      </c>
      <c r="D22" s="37"/>
      <c r="E22" s="37"/>
      <c r="F22" s="37">
        <v>19</v>
      </c>
      <c r="G22" s="37">
        <f t="shared" si="3"/>
        <v>1.33</v>
      </c>
      <c r="H22" s="38">
        <f t="shared" si="1"/>
        <v>4.4333333333333336E-2</v>
      </c>
      <c r="I22" s="37"/>
      <c r="J22" s="37"/>
      <c r="K22" s="37"/>
    </row>
    <row r="23" spans="1:11" ht="15.6">
      <c r="A23" s="37">
        <v>20</v>
      </c>
      <c r="B23" s="37">
        <f t="shared" si="2"/>
        <v>0.97</v>
      </c>
      <c r="C23" s="38">
        <f t="shared" si="0"/>
        <v>3.2333333333333332E-2</v>
      </c>
      <c r="D23" s="37"/>
      <c r="E23" s="37"/>
      <c r="F23" s="37">
        <v>20</v>
      </c>
      <c r="G23" s="37">
        <f t="shared" si="3"/>
        <v>1.33</v>
      </c>
      <c r="H23" s="38">
        <f t="shared" si="1"/>
        <v>4.4333333333333336E-2</v>
      </c>
      <c r="I23" s="37"/>
      <c r="J23" s="37"/>
      <c r="K23" s="37"/>
    </row>
    <row r="24" spans="1:11" ht="15.6">
      <c r="A24" s="37">
        <v>21</v>
      </c>
      <c r="B24" s="37">
        <f t="shared" si="2"/>
        <v>0.97</v>
      </c>
      <c r="C24" s="38">
        <f t="shared" si="0"/>
        <v>3.2333333333333332E-2</v>
      </c>
      <c r="D24" s="37"/>
      <c r="E24" s="37"/>
      <c r="F24" s="37">
        <v>21</v>
      </c>
      <c r="G24" s="37">
        <f t="shared" si="3"/>
        <v>1.33</v>
      </c>
      <c r="H24" s="38">
        <f t="shared" si="1"/>
        <v>4.4333333333333336E-2</v>
      </c>
      <c r="I24" s="37"/>
      <c r="J24" s="37"/>
      <c r="K24" s="37"/>
    </row>
    <row r="25" spans="1:11" ht="15.6">
      <c r="A25" s="37">
        <v>22</v>
      </c>
      <c r="B25" s="37">
        <f t="shared" si="2"/>
        <v>0.97</v>
      </c>
      <c r="C25" s="38">
        <f t="shared" si="0"/>
        <v>3.2333333333333332E-2</v>
      </c>
      <c r="D25" s="37"/>
      <c r="E25" s="37"/>
      <c r="F25" s="37">
        <v>22</v>
      </c>
      <c r="G25" s="37">
        <f t="shared" si="3"/>
        <v>1.33</v>
      </c>
      <c r="H25" s="38">
        <f t="shared" si="1"/>
        <v>4.4333333333333336E-2</v>
      </c>
      <c r="I25" s="37"/>
      <c r="J25" s="37"/>
      <c r="K25" s="37"/>
    </row>
    <row r="26" spans="1:11" ht="15.6">
      <c r="A26" s="37">
        <v>23</v>
      </c>
      <c r="B26" s="37">
        <f t="shared" si="2"/>
        <v>0.97</v>
      </c>
      <c r="C26" s="38">
        <f t="shared" si="0"/>
        <v>3.2333333333333332E-2</v>
      </c>
      <c r="D26" s="37"/>
      <c r="E26" s="37"/>
      <c r="F26" s="37">
        <v>23</v>
      </c>
      <c r="G26" s="37">
        <f t="shared" si="3"/>
        <v>1.33</v>
      </c>
      <c r="H26" s="38">
        <f t="shared" si="1"/>
        <v>4.4333333333333336E-2</v>
      </c>
      <c r="I26" s="37"/>
      <c r="J26" s="37"/>
      <c r="K26" s="37"/>
    </row>
    <row r="27" spans="1:11" ht="15.6">
      <c r="A27" s="37">
        <v>24</v>
      </c>
      <c r="B27" s="37">
        <f t="shared" si="2"/>
        <v>0.97</v>
      </c>
      <c r="C27" s="38">
        <f t="shared" si="0"/>
        <v>3.2333333333333332E-2</v>
      </c>
      <c r="D27" s="37"/>
      <c r="E27" s="37"/>
      <c r="F27" s="37">
        <v>24</v>
      </c>
      <c r="G27" s="37">
        <f t="shared" si="3"/>
        <v>1.33</v>
      </c>
      <c r="H27" s="38">
        <f t="shared" si="1"/>
        <v>4.4333333333333336E-2</v>
      </c>
      <c r="I27" s="37"/>
      <c r="J27" s="37"/>
      <c r="K27" s="37"/>
    </row>
    <row r="28" spans="1:11" ht="15.6">
      <c r="A28" s="37">
        <v>25</v>
      </c>
      <c r="B28" s="37">
        <f t="shared" si="2"/>
        <v>0.97</v>
      </c>
      <c r="C28" s="38">
        <f t="shared" si="0"/>
        <v>3.2333333333333332E-2</v>
      </c>
      <c r="D28" s="37"/>
      <c r="E28" s="37"/>
      <c r="F28" s="37">
        <v>25</v>
      </c>
      <c r="G28" s="37">
        <f t="shared" si="3"/>
        <v>1.33</v>
      </c>
      <c r="H28" s="38">
        <f t="shared" si="1"/>
        <v>4.4333333333333336E-2</v>
      </c>
      <c r="I28" s="37"/>
      <c r="J28" s="37"/>
      <c r="K28" s="37"/>
    </row>
    <row r="29" spans="1:11" ht="15.6">
      <c r="A29" s="37">
        <v>26</v>
      </c>
      <c r="B29" s="37">
        <f t="shared" si="2"/>
        <v>0.97</v>
      </c>
      <c r="C29" s="38">
        <f t="shared" si="0"/>
        <v>3.2333333333333332E-2</v>
      </c>
      <c r="D29" s="37"/>
      <c r="E29" s="37"/>
      <c r="F29" s="37">
        <v>26</v>
      </c>
      <c r="G29" s="37">
        <f t="shared" si="3"/>
        <v>1.33</v>
      </c>
      <c r="H29" s="38">
        <f t="shared" si="1"/>
        <v>4.4333333333333336E-2</v>
      </c>
      <c r="I29" s="37"/>
      <c r="J29" s="37"/>
      <c r="K29" s="37"/>
    </row>
    <row r="30" spans="1:11" ht="15.6">
      <c r="A30" s="37">
        <v>27</v>
      </c>
      <c r="B30" s="37">
        <f t="shared" si="2"/>
        <v>0.97</v>
      </c>
      <c r="C30" s="38">
        <f t="shared" si="0"/>
        <v>3.2333333333333332E-2</v>
      </c>
      <c r="D30" s="37"/>
      <c r="E30" s="37"/>
      <c r="F30" s="37">
        <v>27</v>
      </c>
      <c r="G30" s="37">
        <f t="shared" si="3"/>
        <v>1.33</v>
      </c>
      <c r="H30" s="38">
        <f t="shared" si="1"/>
        <v>4.4333333333333336E-2</v>
      </c>
      <c r="I30" s="37"/>
      <c r="J30" s="37"/>
      <c r="K30" s="37"/>
    </row>
    <row r="31" spans="1:11" ht="15.6">
      <c r="A31" s="37">
        <v>28</v>
      </c>
      <c r="B31" s="37">
        <f t="shared" si="2"/>
        <v>0.97</v>
      </c>
      <c r="C31" s="38">
        <f t="shared" si="0"/>
        <v>3.2333333333333332E-2</v>
      </c>
      <c r="D31" s="37"/>
      <c r="E31" s="37"/>
      <c r="F31" s="37">
        <v>28</v>
      </c>
      <c r="G31" s="37">
        <f t="shared" si="3"/>
        <v>1.33</v>
      </c>
      <c r="H31" s="38">
        <f t="shared" si="1"/>
        <v>4.4333333333333336E-2</v>
      </c>
      <c r="I31" s="37"/>
      <c r="J31" s="37"/>
      <c r="K31" s="37"/>
    </row>
    <row r="32" spans="1:11" ht="15.6">
      <c r="A32" s="37">
        <v>29</v>
      </c>
      <c r="B32" s="37">
        <f t="shared" si="2"/>
        <v>0.97</v>
      </c>
      <c r="C32" s="38">
        <f t="shared" si="0"/>
        <v>3.2333333333333332E-2</v>
      </c>
      <c r="D32" s="37"/>
      <c r="E32" s="37"/>
      <c r="F32" s="37">
        <v>29</v>
      </c>
      <c r="G32" s="37">
        <f t="shared" si="3"/>
        <v>1.33</v>
      </c>
      <c r="H32" s="38">
        <f t="shared" si="1"/>
        <v>4.4333333333333336E-2</v>
      </c>
      <c r="I32" s="37"/>
      <c r="J32" s="37"/>
      <c r="K32" s="37"/>
    </row>
    <row r="33" spans="1:11" ht="15.6">
      <c r="A33" s="37">
        <v>30</v>
      </c>
      <c r="B33" s="37">
        <f t="shared" si="2"/>
        <v>0.97</v>
      </c>
      <c r="C33" s="38">
        <f t="shared" si="0"/>
        <v>3.2333333333333332E-2</v>
      </c>
      <c r="D33" s="37"/>
      <c r="E33" s="37"/>
      <c r="F33" s="37">
        <v>30</v>
      </c>
      <c r="G33" s="37">
        <f t="shared" si="3"/>
        <v>1.33</v>
      </c>
      <c r="H33" s="38">
        <f t="shared" si="1"/>
        <v>4.4333333333333336E-2</v>
      </c>
      <c r="I33" s="37"/>
      <c r="J33" s="37"/>
      <c r="K33" s="37"/>
    </row>
    <row r="36" spans="1:11" ht="16.2" thickBot="1">
      <c r="A36" s="37"/>
      <c r="B36" s="41"/>
      <c r="C36" s="37"/>
      <c r="D36" s="37"/>
      <c r="E36" s="37"/>
      <c r="F36" s="37"/>
      <c r="G36" s="37"/>
      <c r="H36" s="37"/>
    </row>
    <row r="37" spans="1:11" ht="15.6">
      <c r="A37" s="42"/>
      <c r="B37" s="43">
        <v>3000</v>
      </c>
      <c r="C37" s="43">
        <v>5000</v>
      </c>
      <c r="D37" s="43">
        <v>10000</v>
      </c>
      <c r="E37" s="43">
        <v>30000</v>
      </c>
      <c r="F37" s="43">
        <v>50000</v>
      </c>
      <c r="G37" s="44">
        <v>80000</v>
      </c>
      <c r="H37" s="37"/>
    </row>
    <row r="38" spans="1:11" ht="15.6">
      <c r="A38" s="45" t="s">
        <v>500</v>
      </c>
      <c r="B38" s="46"/>
      <c r="C38" s="46"/>
      <c r="D38" s="46"/>
      <c r="E38" s="46"/>
      <c r="F38" s="46"/>
      <c r="G38" s="47"/>
      <c r="H38" s="37"/>
    </row>
    <row r="39" spans="1:11" ht="15.6">
      <c r="A39" s="45" t="s">
        <v>501</v>
      </c>
      <c r="B39" s="46">
        <v>11.7</v>
      </c>
      <c r="C39" s="46">
        <v>11.2</v>
      </c>
      <c r="D39" s="46">
        <v>7.8</v>
      </c>
      <c r="E39" s="46">
        <v>4.9000000000000004</v>
      </c>
      <c r="F39" s="46">
        <v>3.48</v>
      </c>
      <c r="G39" s="47">
        <v>3.2</v>
      </c>
      <c r="H39" s="37"/>
    </row>
    <row r="40" spans="1:11" ht="15.6">
      <c r="A40" s="45" t="s">
        <v>502</v>
      </c>
      <c r="B40" s="46">
        <v>4.5</v>
      </c>
      <c r="C40" s="46">
        <v>4.29</v>
      </c>
      <c r="D40" s="46">
        <v>3</v>
      </c>
      <c r="E40" s="46">
        <v>1.89</v>
      </c>
      <c r="F40" s="46">
        <v>1.5</v>
      </c>
      <c r="G40" s="47">
        <v>1.24</v>
      </c>
      <c r="H40" s="37"/>
    </row>
    <row r="41" spans="1:11" ht="15.6">
      <c r="A41" s="45" t="s">
        <v>503</v>
      </c>
      <c r="B41" s="46">
        <f>B39+B40</f>
        <v>16.2</v>
      </c>
      <c r="C41" s="46">
        <f t="shared" ref="C41:G41" si="4">C39+C40</f>
        <v>15.489999999999998</v>
      </c>
      <c r="D41" s="46">
        <f t="shared" si="4"/>
        <v>10.8</v>
      </c>
      <c r="E41" s="46">
        <f t="shared" si="4"/>
        <v>6.79</v>
      </c>
      <c r="F41" s="46">
        <f t="shared" si="4"/>
        <v>4.9800000000000004</v>
      </c>
      <c r="G41" s="47">
        <f t="shared" si="4"/>
        <v>4.4400000000000004</v>
      </c>
      <c r="H41" s="37"/>
    </row>
    <row r="42" spans="1:11" ht="15.6">
      <c r="A42" s="45" t="s">
        <v>504</v>
      </c>
      <c r="B42" s="46"/>
      <c r="C42" s="46"/>
      <c r="D42" s="46"/>
      <c r="E42" s="46"/>
      <c r="F42" s="46"/>
      <c r="G42" s="47"/>
      <c r="H42" s="37"/>
    </row>
    <row r="43" spans="1:11" ht="15.6">
      <c r="A43" s="45" t="s">
        <v>505</v>
      </c>
      <c r="B43" s="46">
        <v>5.0999999999999996</v>
      </c>
      <c r="C43" s="46">
        <v>5.0999999999999996</v>
      </c>
      <c r="D43" s="46">
        <v>5.0999999999999996</v>
      </c>
      <c r="E43" s="46">
        <v>5.0999999999999996</v>
      </c>
      <c r="F43" s="46">
        <v>5.0999999999999996</v>
      </c>
      <c r="G43" s="47">
        <v>5.0999999999999996</v>
      </c>
      <c r="H43" s="37"/>
    </row>
    <row r="44" spans="1:11" ht="15.6">
      <c r="A44" s="45" t="s">
        <v>506</v>
      </c>
      <c r="B44" s="46">
        <v>4.5</v>
      </c>
      <c r="C44" s="46">
        <v>4.5</v>
      </c>
      <c r="D44" s="46">
        <v>4.5</v>
      </c>
      <c r="E44" s="46">
        <v>4.5</v>
      </c>
      <c r="F44" s="46">
        <v>4.5</v>
      </c>
      <c r="G44" s="47">
        <v>4.5</v>
      </c>
      <c r="H44" s="37"/>
    </row>
    <row r="45" spans="1:11" ht="15.6">
      <c r="A45" s="45" t="s">
        <v>507</v>
      </c>
      <c r="B45" s="46">
        <v>2.2999999999999998</v>
      </c>
      <c r="C45" s="46">
        <v>2.2999999999999998</v>
      </c>
      <c r="D45" s="46">
        <v>2.2999999999999998</v>
      </c>
      <c r="E45" s="46">
        <v>2.2999999999999998</v>
      </c>
      <c r="F45" s="46">
        <v>2.2999999999999998</v>
      </c>
      <c r="G45" s="47">
        <v>2.2999999999999998</v>
      </c>
      <c r="H45" s="37"/>
    </row>
    <row r="46" spans="1:11" ht="15.6">
      <c r="A46" s="45" t="s">
        <v>508</v>
      </c>
      <c r="B46" s="46">
        <v>3.5</v>
      </c>
      <c r="C46" s="46">
        <v>3.5</v>
      </c>
      <c r="D46" s="46">
        <v>3.5</v>
      </c>
      <c r="E46" s="46">
        <v>3.5</v>
      </c>
      <c r="F46" s="46">
        <v>3.5</v>
      </c>
      <c r="G46" s="47">
        <v>3.5</v>
      </c>
      <c r="H46" s="37"/>
    </row>
    <row r="47" spans="1:11" ht="15.6">
      <c r="A47" s="45" t="s">
        <v>509</v>
      </c>
      <c r="B47" s="46">
        <v>10.9</v>
      </c>
      <c r="C47" s="46">
        <v>10.9</v>
      </c>
      <c r="D47" s="46">
        <v>10.9</v>
      </c>
      <c r="E47" s="46">
        <v>10.9</v>
      </c>
      <c r="F47" s="46">
        <v>10.9</v>
      </c>
      <c r="G47" s="47">
        <v>10.9</v>
      </c>
      <c r="H47" s="37"/>
    </row>
    <row r="48" spans="1:11" ht="15.6">
      <c r="A48" s="45" t="s">
        <v>510</v>
      </c>
      <c r="B48" s="46">
        <f>SUM(B43:B47)</f>
        <v>26.299999999999997</v>
      </c>
      <c r="C48" s="46">
        <f t="shared" ref="C48:G48" si="5">SUM(C43:C47)</f>
        <v>26.299999999999997</v>
      </c>
      <c r="D48" s="46">
        <f t="shared" si="5"/>
        <v>26.299999999999997</v>
      </c>
      <c r="E48" s="46">
        <f t="shared" si="5"/>
        <v>26.299999999999997</v>
      </c>
      <c r="F48" s="46">
        <f t="shared" si="5"/>
        <v>26.299999999999997</v>
      </c>
      <c r="G48" s="47">
        <f t="shared" si="5"/>
        <v>26.299999999999997</v>
      </c>
      <c r="H48" s="37"/>
    </row>
    <row r="49" spans="1:8" ht="15.6">
      <c r="A49" s="45" t="s">
        <v>511</v>
      </c>
      <c r="B49" s="46">
        <f>B48+B41</f>
        <v>42.5</v>
      </c>
      <c r="C49" s="46">
        <f t="shared" ref="C49:G49" si="6">C48+C41</f>
        <v>41.789999999999992</v>
      </c>
      <c r="D49" s="46">
        <f t="shared" si="6"/>
        <v>37.099999999999994</v>
      </c>
      <c r="E49" s="46">
        <f t="shared" si="6"/>
        <v>33.089999999999996</v>
      </c>
      <c r="F49" s="46">
        <f t="shared" si="6"/>
        <v>31.279999999999998</v>
      </c>
      <c r="G49" s="47">
        <f t="shared" si="6"/>
        <v>30.74</v>
      </c>
      <c r="H49" s="37"/>
    </row>
    <row r="50" spans="1:8" ht="15.6">
      <c r="A50" s="45" t="s">
        <v>512</v>
      </c>
      <c r="B50" s="48">
        <f>B41/B49</f>
        <v>0.38117647058823528</v>
      </c>
      <c r="C50" s="48">
        <f t="shared" ref="C50:G50" si="7">C41/C49</f>
        <v>0.37066283799952143</v>
      </c>
      <c r="D50" s="48">
        <f t="shared" si="7"/>
        <v>0.29110512129380062</v>
      </c>
      <c r="E50" s="48">
        <f t="shared" si="7"/>
        <v>0.20519794499848901</v>
      </c>
      <c r="F50" s="48">
        <f t="shared" si="7"/>
        <v>0.15920716112531971</v>
      </c>
      <c r="G50" s="49">
        <f t="shared" si="7"/>
        <v>0.14443721535458687</v>
      </c>
      <c r="H50" s="37"/>
    </row>
    <row r="51" spans="1:8" ht="16.2" thickBot="1">
      <c r="A51" s="50" t="s">
        <v>513</v>
      </c>
      <c r="B51" s="51">
        <f>(B41+B46+B47)/(B43+B44+B45+B41+B46+B47)</f>
        <v>0.72000000000000008</v>
      </c>
      <c r="C51" s="51">
        <f t="shared" ref="C51:G51" si="8">(C41+C46+C47)/(C43+C44+C45+C41+C46+C47)</f>
        <v>0.71524288107202683</v>
      </c>
      <c r="D51" s="51">
        <f t="shared" si="8"/>
        <v>0.679245283018868</v>
      </c>
      <c r="E51" s="51">
        <f t="shared" si="8"/>
        <v>0.64037473556965852</v>
      </c>
      <c r="F51" s="51">
        <f t="shared" si="8"/>
        <v>0.61956521739130443</v>
      </c>
      <c r="G51" s="52">
        <f t="shared" si="8"/>
        <v>0.61288223812621989</v>
      </c>
      <c r="H51" s="37"/>
    </row>
    <row r="52" spans="1:8" ht="15.6">
      <c r="A52" s="37"/>
      <c r="B52" s="37"/>
      <c r="C52" s="37"/>
      <c r="D52" s="37"/>
      <c r="E52" s="37"/>
      <c r="F52" s="37"/>
      <c r="G52" s="37"/>
      <c r="H52" s="37"/>
    </row>
  </sheetData>
  <phoneticPr fontId="2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topLeftCell="A16" zoomScale="106" zoomScaleNormal="106" workbookViewId="0">
      <selection activeCell="I32" sqref="I32"/>
    </sheetView>
  </sheetViews>
  <sheetFormatPr defaultRowHeight="14.4"/>
  <cols>
    <col min="1" max="1" width="31.6640625" bestFit="1" customWidth="1"/>
    <col min="2" max="2" width="41.44140625" customWidth="1"/>
    <col min="7" max="7" width="9.33203125" bestFit="1" customWidth="1"/>
  </cols>
  <sheetData>
    <row r="1" spans="1:15">
      <c r="A1" s="2"/>
      <c r="B1" s="2"/>
      <c r="C1" s="92" t="s">
        <v>569</v>
      </c>
      <c r="D1" s="2"/>
      <c r="E1" s="2"/>
      <c r="F1" s="2"/>
      <c r="G1" s="2"/>
      <c r="H1" s="2"/>
      <c r="I1" s="2"/>
      <c r="J1" s="2"/>
      <c r="K1" s="2"/>
    </row>
    <row r="2" spans="1:15">
      <c r="A2" s="2" t="s">
        <v>570</v>
      </c>
      <c r="B2" s="2" t="s">
        <v>571</v>
      </c>
      <c r="C2" s="88" t="s">
        <v>558</v>
      </c>
      <c r="D2" s="88" t="s">
        <v>559</v>
      </c>
      <c r="E2" s="88" t="s">
        <v>560</v>
      </c>
      <c r="F2" s="88" t="s">
        <v>561</v>
      </c>
      <c r="G2" s="88" t="s">
        <v>562</v>
      </c>
      <c r="H2" s="89">
        <v>1</v>
      </c>
      <c r="I2" s="88" t="s">
        <v>563</v>
      </c>
      <c r="J2" s="88" t="s">
        <v>564</v>
      </c>
      <c r="K2" s="2"/>
    </row>
    <row r="3" spans="1:15">
      <c r="A3" t="s">
        <v>572</v>
      </c>
      <c r="B3">
        <v>10</v>
      </c>
      <c r="C3" s="90"/>
      <c r="D3" s="90"/>
      <c r="E3" s="90">
        <v>0.4</v>
      </c>
      <c r="F3" s="90">
        <v>1.1000000000000001</v>
      </c>
      <c r="G3" s="90">
        <v>1.6</v>
      </c>
      <c r="H3" s="90">
        <v>2.2999999999999998</v>
      </c>
      <c r="I3" s="90">
        <v>3</v>
      </c>
      <c r="J3" s="90">
        <v>3.7</v>
      </c>
    </row>
    <row r="4" spans="1:15">
      <c r="A4" t="s">
        <v>573</v>
      </c>
      <c r="B4">
        <v>15</v>
      </c>
      <c r="C4" s="90"/>
      <c r="D4" s="90">
        <v>0.5</v>
      </c>
      <c r="E4" s="90">
        <v>0.9</v>
      </c>
      <c r="F4" s="90">
        <v>2.5</v>
      </c>
      <c r="G4" s="90">
        <v>4</v>
      </c>
      <c r="H4" s="90">
        <v>5.6</v>
      </c>
      <c r="I4" s="90">
        <v>7.2</v>
      </c>
      <c r="J4" s="90">
        <v>9.1999999999999993</v>
      </c>
    </row>
    <row r="5" spans="1:15">
      <c r="A5" t="s">
        <v>574</v>
      </c>
      <c r="B5">
        <v>20</v>
      </c>
      <c r="C5" s="90"/>
      <c r="D5" s="90">
        <v>0.8</v>
      </c>
      <c r="E5" s="90">
        <v>1.7</v>
      </c>
      <c r="F5" s="90">
        <v>4.5999999999999996</v>
      </c>
      <c r="G5" s="90">
        <v>7.4</v>
      </c>
      <c r="H5" s="90">
        <v>10.4</v>
      </c>
      <c r="I5" s="90"/>
      <c r="J5" s="90"/>
    </row>
    <row r="6" spans="1:15">
      <c r="B6">
        <v>25</v>
      </c>
      <c r="C6" s="90">
        <v>0.7</v>
      </c>
      <c r="D6" s="90">
        <v>1.3</v>
      </c>
      <c r="E6" s="90">
        <v>2.7</v>
      </c>
      <c r="F6" s="90">
        <v>7.5</v>
      </c>
      <c r="G6" s="90">
        <v>12</v>
      </c>
      <c r="H6" s="90"/>
      <c r="I6" s="90"/>
      <c r="J6" s="90"/>
    </row>
    <row r="7" spans="1:15">
      <c r="B7">
        <v>30</v>
      </c>
      <c r="C7" s="90">
        <v>1</v>
      </c>
      <c r="D7" s="90">
        <v>1.4</v>
      </c>
      <c r="E7" s="90">
        <v>3.9</v>
      </c>
      <c r="F7" s="90">
        <v>11.1</v>
      </c>
      <c r="G7" s="90"/>
      <c r="H7" s="90"/>
      <c r="I7" s="90"/>
      <c r="J7" s="90"/>
    </row>
    <row r="8" spans="1:15">
      <c r="B8">
        <v>35</v>
      </c>
      <c r="C8" s="90">
        <v>1.3</v>
      </c>
      <c r="D8" s="90">
        <v>2.6</v>
      </c>
      <c r="E8" s="90">
        <v>5.4</v>
      </c>
      <c r="F8" s="90"/>
      <c r="G8" s="90"/>
      <c r="H8" s="90"/>
      <c r="I8" s="90"/>
      <c r="J8" s="90"/>
    </row>
    <row r="9" spans="1:15">
      <c r="B9">
        <v>40</v>
      </c>
      <c r="C9" s="90">
        <v>1.7</v>
      </c>
      <c r="D9" s="90">
        <v>3.3</v>
      </c>
      <c r="E9" s="90">
        <v>7.1</v>
      </c>
      <c r="F9" s="90"/>
      <c r="G9" s="90"/>
      <c r="H9" s="90"/>
      <c r="I9" s="90"/>
      <c r="J9" s="90"/>
    </row>
    <row r="10" spans="1:15">
      <c r="B10">
        <v>50</v>
      </c>
      <c r="C10" s="90">
        <v>2.6</v>
      </c>
      <c r="D10" s="90">
        <v>5.3</v>
      </c>
      <c r="E10" s="90">
        <v>11.4</v>
      </c>
      <c r="F10" s="90"/>
      <c r="G10" s="90"/>
      <c r="H10" s="90"/>
      <c r="I10" s="90"/>
      <c r="J10" s="90"/>
    </row>
    <row r="11" spans="1:15">
      <c r="B11">
        <v>60</v>
      </c>
      <c r="C11" s="90">
        <v>3.7</v>
      </c>
      <c r="D11" s="90">
        <v>7.7</v>
      </c>
      <c r="E11" s="90"/>
      <c r="F11" s="90"/>
      <c r="G11" s="90"/>
      <c r="H11" s="90"/>
      <c r="I11" s="90"/>
      <c r="J11" s="90"/>
    </row>
    <row r="12" spans="1:15">
      <c r="B12">
        <v>70</v>
      </c>
      <c r="C12" s="90">
        <v>5.0999999999999996</v>
      </c>
      <c r="D12" s="90">
        <v>10.6</v>
      </c>
      <c r="E12" s="90"/>
      <c r="F12" s="90"/>
      <c r="G12" s="90"/>
      <c r="H12" s="90"/>
      <c r="I12" s="90"/>
      <c r="J12" s="90"/>
    </row>
    <row r="13" spans="1:15">
      <c r="B13">
        <v>80</v>
      </c>
      <c r="C13" s="90">
        <v>6.7</v>
      </c>
      <c r="D13" s="90">
        <v>14.1</v>
      </c>
      <c r="E13" s="90"/>
      <c r="F13" s="90"/>
      <c r="G13" s="90"/>
      <c r="H13" s="90"/>
      <c r="I13" s="90"/>
      <c r="J13" s="90"/>
    </row>
    <row r="14" spans="1:15">
      <c r="B14">
        <v>90</v>
      </c>
      <c r="C14" s="90">
        <v>8.5</v>
      </c>
      <c r="D14" s="90"/>
      <c r="E14" s="90"/>
      <c r="F14" s="90"/>
      <c r="G14" s="90"/>
      <c r="H14" s="90"/>
      <c r="I14" s="90"/>
      <c r="J14" s="90"/>
    </row>
    <row r="15" spans="1:15">
      <c r="B15">
        <v>100</v>
      </c>
      <c r="C15" s="90">
        <v>10.7</v>
      </c>
      <c r="D15" s="90"/>
      <c r="E15" s="90"/>
      <c r="F15" s="90"/>
      <c r="G15" s="90"/>
      <c r="H15" s="90"/>
      <c r="I15" s="90"/>
      <c r="J15" s="90"/>
    </row>
    <row r="16" spans="1:15">
      <c r="L16" s="93"/>
      <c r="M16" s="93"/>
      <c r="N16" s="93"/>
      <c r="O16" s="93"/>
    </row>
    <row r="17" spans="1:15">
      <c r="A17" s="2" t="s">
        <v>575</v>
      </c>
      <c r="D17" t="s">
        <v>576</v>
      </c>
      <c r="F17" s="94"/>
      <c r="L17" s="93"/>
      <c r="M17" s="93"/>
      <c r="N17" s="93"/>
      <c r="O17" s="93"/>
    </row>
    <row r="18" spans="1:15">
      <c r="A18" t="s">
        <v>577</v>
      </c>
      <c r="B18" s="10" t="s">
        <v>578</v>
      </c>
      <c r="D18">
        <f>(3.14*24*24)/4</f>
        <v>452.15999999999997</v>
      </c>
      <c r="E18" t="s">
        <v>579</v>
      </c>
      <c r="L18" s="93"/>
      <c r="M18" s="93"/>
      <c r="N18" s="93"/>
      <c r="O18" s="93"/>
    </row>
    <row r="19" spans="1:15">
      <c r="A19" t="s">
        <v>580</v>
      </c>
      <c r="B19" s="10" t="s">
        <v>581</v>
      </c>
      <c r="D19">
        <f>D18*16</f>
        <v>7234.5599999999995</v>
      </c>
      <c r="E19" t="s">
        <v>582</v>
      </c>
      <c r="L19" s="93"/>
      <c r="M19" s="95"/>
      <c r="N19" s="96"/>
      <c r="O19" s="93"/>
    </row>
    <row r="20" spans="1:15">
      <c r="A20" t="s">
        <v>583</v>
      </c>
      <c r="B20" s="10" t="s">
        <v>584</v>
      </c>
      <c r="D20">
        <f>(D19/1.245)</f>
        <v>5810.8915662650597</v>
      </c>
      <c r="E20" t="s">
        <v>585</v>
      </c>
      <c r="L20" s="93"/>
      <c r="M20" s="96"/>
      <c r="N20" s="96"/>
      <c r="O20" s="93"/>
    </row>
    <row r="21" spans="1:15">
      <c r="A21" t="s">
        <v>586</v>
      </c>
      <c r="L21" s="93"/>
      <c r="M21" s="96"/>
      <c r="N21" s="95"/>
      <c r="O21" s="93"/>
    </row>
    <row r="22" spans="1:15">
      <c r="L22" s="93"/>
      <c r="M22" s="96"/>
      <c r="N22" s="95"/>
      <c r="O22" s="93"/>
    </row>
    <row r="23" spans="1:15">
      <c r="A23" s="2" t="s">
        <v>587</v>
      </c>
      <c r="L23" s="93"/>
      <c r="M23" s="96"/>
      <c r="N23" s="95"/>
      <c r="O23" s="93"/>
    </row>
    <row r="24" spans="1:15">
      <c r="A24" t="s">
        <v>588</v>
      </c>
      <c r="B24" s="10" t="s">
        <v>589</v>
      </c>
      <c r="D24">
        <f>(D20*1)</f>
        <v>5810.8915662650597</v>
      </c>
      <c r="E24" t="s">
        <v>590</v>
      </c>
      <c r="L24" s="93"/>
      <c r="M24" s="96"/>
      <c r="N24" s="95"/>
      <c r="O24" s="93"/>
    </row>
    <row r="25" spans="1:15">
      <c r="L25" s="93"/>
      <c r="M25" s="93"/>
      <c r="N25" s="93"/>
      <c r="O25" s="93"/>
    </row>
    <row r="26" spans="1:15">
      <c r="A26" s="2" t="s">
        <v>591</v>
      </c>
      <c r="L26" s="93"/>
      <c r="M26" s="93"/>
      <c r="N26" s="93"/>
      <c r="O26" s="93"/>
    </row>
    <row r="27" spans="1:15">
      <c r="A27" t="s">
        <v>592</v>
      </c>
      <c r="B27" t="s">
        <v>593</v>
      </c>
      <c r="D27" s="94">
        <f>H4</f>
        <v>5.6</v>
      </c>
      <c r="L27" s="93"/>
      <c r="M27" s="93"/>
      <c r="N27" s="93"/>
      <c r="O27" s="93"/>
    </row>
    <row r="28" spans="1:15">
      <c r="A28" t="s">
        <v>594</v>
      </c>
      <c r="B28" s="10" t="s">
        <v>595</v>
      </c>
      <c r="D28" s="8">
        <f>D27*1.3</f>
        <v>7.2799999999999994</v>
      </c>
      <c r="L28" s="93"/>
      <c r="M28" s="93"/>
      <c r="N28" s="93"/>
      <c r="O28" s="93"/>
    </row>
    <row r="29" spans="1:15">
      <c r="A29" t="s">
        <v>596</v>
      </c>
      <c r="B29" s="10" t="s">
        <v>597</v>
      </c>
      <c r="D29" s="8">
        <f>D28+0.5</f>
        <v>7.7799999999999994</v>
      </c>
      <c r="E29" t="s">
        <v>598</v>
      </c>
      <c r="G29" s="97">
        <f>ROUNDDOWN(D29,0)</f>
        <v>7</v>
      </c>
      <c r="L29" s="93"/>
      <c r="M29" s="93"/>
      <c r="N29" s="93"/>
      <c r="O29" s="93"/>
    </row>
    <row r="30" spans="1:15">
      <c r="L30" s="93"/>
      <c r="M30" s="93"/>
      <c r="N30" s="93"/>
      <c r="O30" s="93"/>
    </row>
    <row r="31" spans="1:15">
      <c r="A31" s="2" t="s">
        <v>599</v>
      </c>
    </row>
    <row r="32" spans="1:15">
      <c r="A32" t="s">
        <v>600</v>
      </c>
      <c r="B32" s="10" t="s">
        <v>601</v>
      </c>
      <c r="D32" s="2">
        <f>(D24*D29)/(6320*0.65)</f>
        <v>11.005047805633438</v>
      </c>
      <c r="E32" t="s">
        <v>568</v>
      </c>
      <c r="G32" s="142">
        <f>ROUND(D32,0)</f>
        <v>11</v>
      </c>
      <c r="I32">
        <f>IF(G29=D39,MATCH(D20,D40:D46,1),IF(G29=E39,MATCH(D20,E40:E46,1),IF(G29=F39,MATCH(D20,F40:F46,1),IF(G29=G39,MATCH(D20,G40:G46,1),IF(G29=H39,MATCH(D20,H40:H46,1),IF(G29=I39,MATCH(D20,I40:I46,1),IF(G29=J39,MATCH(D20,J40:J50,-1),0)))))))</f>
        <v>11</v>
      </c>
      <c r="K32" s="10" t="s">
        <v>602</v>
      </c>
    </row>
    <row r="35" spans="1:12">
      <c r="A35" t="s">
        <v>603</v>
      </c>
    </row>
    <row r="36" spans="1:12">
      <c r="A36" t="s">
        <v>604</v>
      </c>
    </row>
    <row r="37" spans="1:12">
      <c r="D37" t="s">
        <v>605</v>
      </c>
    </row>
    <row r="38" spans="1:12">
      <c r="D38" t="s">
        <v>606</v>
      </c>
    </row>
    <row r="39" spans="1:12">
      <c r="B39" t="s">
        <v>607</v>
      </c>
      <c r="C39" t="s">
        <v>568</v>
      </c>
      <c r="D39">
        <v>1</v>
      </c>
      <c r="E39">
        <v>2</v>
      </c>
      <c r="F39">
        <v>3</v>
      </c>
      <c r="G39">
        <v>4</v>
      </c>
      <c r="H39">
        <v>5</v>
      </c>
      <c r="I39">
        <v>6</v>
      </c>
      <c r="J39">
        <v>7</v>
      </c>
      <c r="K39">
        <v>8</v>
      </c>
      <c r="L39" t="s">
        <v>608</v>
      </c>
    </row>
    <row r="40" spans="1:12" s="64" customFormat="1">
      <c r="B40" s="64" t="s">
        <v>609</v>
      </c>
      <c r="C40" s="98">
        <v>0.5</v>
      </c>
      <c r="D40" s="64">
        <v>1500</v>
      </c>
      <c r="E40" s="64">
        <v>630</v>
      </c>
      <c r="L40" s="64">
        <v>1</v>
      </c>
    </row>
    <row r="41" spans="1:12">
      <c r="C41" s="90">
        <v>1</v>
      </c>
      <c r="D41">
        <v>2880</v>
      </c>
      <c r="E41">
        <v>1050</v>
      </c>
      <c r="L41">
        <v>2</v>
      </c>
    </row>
    <row r="42" spans="1:12">
      <c r="C42" s="90">
        <v>1.5</v>
      </c>
      <c r="D42">
        <v>3500</v>
      </c>
      <c r="E42">
        <v>2400</v>
      </c>
      <c r="L42">
        <v>3</v>
      </c>
    </row>
    <row r="43" spans="1:12">
      <c r="C43" s="90">
        <v>3</v>
      </c>
      <c r="D43">
        <v>5700</v>
      </c>
      <c r="E43">
        <v>4600</v>
      </c>
      <c r="F43">
        <v>2650</v>
      </c>
      <c r="G43">
        <v>1400</v>
      </c>
      <c r="L43">
        <v>4</v>
      </c>
    </row>
    <row r="44" spans="1:12">
      <c r="C44" s="90">
        <v>5</v>
      </c>
      <c r="D44">
        <v>10500</v>
      </c>
      <c r="E44">
        <v>9000</v>
      </c>
      <c r="F44">
        <v>7000</v>
      </c>
      <c r="G44">
        <v>4600</v>
      </c>
      <c r="H44">
        <v>2900</v>
      </c>
      <c r="L44">
        <v>5</v>
      </c>
    </row>
    <row r="45" spans="1:12">
      <c r="C45" s="90">
        <v>7.5</v>
      </c>
      <c r="D45">
        <v>12500</v>
      </c>
      <c r="E45">
        <v>11100</v>
      </c>
      <c r="F45">
        <v>9450</v>
      </c>
      <c r="G45">
        <v>6550</v>
      </c>
      <c r="H45">
        <v>3900</v>
      </c>
      <c r="L45">
        <v>6</v>
      </c>
    </row>
    <row r="46" spans="1:12">
      <c r="C46" s="90">
        <v>10</v>
      </c>
      <c r="D46">
        <v>15500</v>
      </c>
      <c r="E46">
        <v>14000</v>
      </c>
      <c r="F46">
        <v>12250</v>
      </c>
      <c r="G46">
        <v>9500</v>
      </c>
      <c r="H46">
        <v>5800</v>
      </c>
      <c r="I46">
        <v>3400</v>
      </c>
      <c r="L46">
        <v>7</v>
      </c>
    </row>
    <row r="47" spans="1:12" s="64" customFormat="1">
      <c r="B47" s="64" t="s">
        <v>610</v>
      </c>
      <c r="C47" s="98">
        <v>3</v>
      </c>
      <c r="D47" s="64">
        <v>4580</v>
      </c>
      <c r="E47" s="64">
        <v>4230</v>
      </c>
      <c r="F47" s="64">
        <v>3820</v>
      </c>
      <c r="G47" s="64">
        <v>3350</v>
      </c>
      <c r="H47" s="64">
        <v>2550</v>
      </c>
      <c r="L47" s="64">
        <v>8</v>
      </c>
    </row>
    <row r="48" spans="1:12">
      <c r="C48" s="90">
        <v>5</v>
      </c>
      <c r="D48">
        <v>7800</v>
      </c>
      <c r="E48">
        <v>7000</v>
      </c>
      <c r="F48">
        <v>6250</v>
      </c>
      <c r="G48">
        <v>5550</v>
      </c>
      <c r="H48">
        <v>4600</v>
      </c>
      <c r="I48">
        <v>3300</v>
      </c>
      <c r="L48">
        <v>9</v>
      </c>
    </row>
    <row r="49" spans="1:15">
      <c r="C49" s="90">
        <v>7.5</v>
      </c>
      <c r="D49">
        <v>10550</v>
      </c>
      <c r="E49">
        <v>9750</v>
      </c>
      <c r="F49">
        <v>8950</v>
      </c>
      <c r="G49">
        <v>8000</v>
      </c>
      <c r="H49">
        <v>7400</v>
      </c>
      <c r="I49">
        <v>6100</v>
      </c>
      <c r="L49">
        <v>10</v>
      </c>
    </row>
    <row r="50" spans="1:15">
      <c r="C50" s="90">
        <v>10</v>
      </c>
      <c r="D50">
        <v>13300</v>
      </c>
      <c r="E50">
        <v>12400</v>
      </c>
      <c r="F50">
        <v>11550</v>
      </c>
      <c r="G50">
        <v>10500</v>
      </c>
      <c r="H50">
        <v>9550</v>
      </c>
      <c r="I50">
        <v>8500</v>
      </c>
      <c r="J50">
        <v>7300</v>
      </c>
      <c r="L50">
        <v>11</v>
      </c>
    </row>
    <row r="51" spans="1:15">
      <c r="C51" s="99"/>
      <c r="K51" s="93"/>
      <c r="L51" s="93"/>
      <c r="M51" s="93"/>
      <c r="N51" s="93"/>
      <c r="O51" s="93"/>
    </row>
    <row r="52" spans="1:15">
      <c r="K52" s="93"/>
      <c r="L52" s="95"/>
      <c r="M52" s="96"/>
      <c r="N52" s="96"/>
      <c r="O52" s="93"/>
    </row>
    <row r="53" spans="1:15">
      <c r="K53" s="93"/>
      <c r="L53" s="96"/>
      <c r="M53" s="96"/>
      <c r="N53" s="96"/>
      <c r="O53" s="93"/>
    </row>
    <row r="54" spans="1:15">
      <c r="A54" t="s">
        <v>611</v>
      </c>
      <c r="K54" s="93"/>
      <c r="L54" s="96"/>
      <c r="M54" s="95"/>
      <c r="N54" s="95"/>
      <c r="O54" s="93"/>
    </row>
    <row r="55" spans="1:15">
      <c r="K55" s="93"/>
      <c r="L55" s="96"/>
      <c r="M55" s="95"/>
      <c r="N55" s="95"/>
      <c r="O55" s="93"/>
    </row>
    <row r="56" spans="1:15">
      <c r="K56" s="93"/>
      <c r="L56" s="96"/>
      <c r="M56" s="95"/>
      <c r="N56" s="95"/>
      <c r="O56" s="93"/>
    </row>
    <row r="57" spans="1:15">
      <c r="K57" s="93"/>
      <c r="L57" s="96"/>
      <c r="M57" s="95"/>
      <c r="N57" s="95"/>
      <c r="O57" s="93"/>
    </row>
    <row r="58" spans="1:15">
      <c r="K58" s="93"/>
      <c r="L58" s="93"/>
      <c r="M58" s="93"/>
      <c r="N58" s="93"/>
      <c r="O58" s="93"/>
    </row>
    <row r="59" spans="1:15">
      <c r="K59" s="93"/>
      <c r="L59" s="93"/>
      <c r="M59" s="93"/>
      <c r="N59" s="93"/>
      <c r="O59" s="93"/>
    </row>
  </sheetData>
  <phoneticPr fontId="2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H18" sqref="H18"/>
    </sheetView>
  </sheetViews>
  <sheetFormatPr defaultRowHeight="14.4"/>
  <cols>
    <col min="5" max="5" width="11.33203125" customWidth="1"/>
    <col min="6" max="6" width="14" customWidth="1"/>
    <col min="8" max="8" width="11" customWidth="1"/>
  </cols>
  <sheetData>
    <row r="1" spans="1:8">
      <c r="A1" s="199" t="s">
        <v>623</v>
      </c>
      <c r="B1" s="200"/>
      <c r="C1" s="201"/>
      <c r="D1" s="100"/>
      <c r="E1" s="100"/>
      <c r="F1" s="100"/>
      <c r="G1" s="100"/>
    </row>
    <row r="2" spans="1:8" s="112" customFormat="1" ht="24" customHeight="1">
      <c r="A2" s="213" t="s">
        <v>624</v>
      </c>
      <c r="B2" s="214"/>
      <c r="C2" s="215"/>
      <c r="D2" s="110"/>
      <c r="E2" s="111" t="s">
        <v>654</v>
      </c>
      <c r="F2" s="110"/>
      <c r="G2" s="110"/>
      <c r="H2" s="113" t="s">
        <v>655</v>
      </c>
    </row>
    <row r="3" spans="1:8" ht="15.75" customHeight="1">
      <c r="A3" s="216" t="s">
        <v>625</v>
      </c>
      <c r="B3" s="217"/>
      <c r="C3" s="101" t="s">
        <v>626</v>
      </c>
      <c r="D3" s="100"/>
      <c r="E3" s="109">
        <f>'Templete (2009) '!diam*'Templete (2009) '!diam*0.7854*0.80385</f>
        <v>6960.5652847499996</v>
      </c>
      <c r="F3" s="102" t="s">
        <v>653</v>
      </c>
      <c r="G3" s="100"/>
      <c r="H3">
        <f>SUM(E4:E28)</f>
        <v>1.1000000000000001</v>
      </c>
    </row>
    <row r="4" spans="1:8">
      <c r="A4" s="205" t="s">
        <v>627</v>
      </c>
      <c r="B4" s="206"/>
      <c r="C4" s="103">
        <v>1.04</v>
      </c>
      <c r="D4" s="104">
        <v>0</v>
      </c>
      <c r="E4" s="100">
        <f>IF(MATCH(ROUND(E$3,1),$D$4:$D$28,1)=F4,C4,0)</f>
        <v>0</v>
      </c>
      <c r="F4" s="100">
        <v>1</v>
      </c>
      <c r="G4" s="100"/>
    </row>
    <row r="5" spans="1:8">
      <c r="A5" s="197" t="s">
        <v>628</v>
      </c>
      <c r="B5" s="198"/>
      <c r="C5" s="105">
        <v>1.042</v>
      </c>
      <c r="D5" s="104">
        <v>15</v>
      </c>
      <c r="E5" s="100">
        <f t="shared" ref="E5:E27" si="0">IF(MATCH(ROUND(E$3,1),$D$4:$D$28,1)=F5,C5,0)</f>
        <v>0</v>
      </c>
      <c r="F5" s="106">
        <v>2</v>
      </c>
      <c r="G5" s="100"/>
    </row>
    <row r="6" spans="1:8">
      <c r="A6" s="197" t="s">
        <v>629</v>
      </c>
      <c r="B6" s="198"/>
      <c r="C6" s="105">
        <v>1.0449999999999999</v>
      </c>
      <c r="D6" s="104">
        <v>30</v>
      </c>
      <c r="E6" s="100">
        <f t="shared" si="0"/>
        <v>0</v>
      </c>
      <c r="F6" s="106">
        <v>3</v>
      </c>
      <c r="G6" s="100"/>
    </row>
    <row r="7" spans="1:8">
      <c r="A7" s="197" t="s">
        <v>630</v>
      </c>
      <c r="B7" s="198"/>
      <c r="C7" s="105">
        <v>1.048</v>
      </c>
      <c r="D7" s="104">
        <v>45</v>
      </c>
      <c r="E7" s="100">
        <f t="shared" si="0"/>
        <v>0</v>
      </c>
      <c r="F7" s="106">
        <v>4</v>
      </c>
      <c r="G7" s="100"/>
    </row>
    <row r="8" spans="1:8">
      <c r="A8" s="197" t="s">
        <v>631</v>
      </c>
      <c r="B8" s="198"/>
      <c r="C8" s="105">
        <v>1.05</v>
      </c>
      <c r="D8" s="104">
        <v>75</v>
      </c>
      <c r="E8" s="100">
        <f t="shared" si="0"/>
        <v>0</v>
      </c>
      <c r="F8" s="106">
        <v>5</v>
      </c>
      <c r="G8" s="100"/>
    </row>
    <row r="9" spans="1:8">
      <c r="A9" s="197" t="s">
        <v>632</v>
      </c>
      <c r="B9" s="198"/>
      <c r="C9" s="105">
        <v>1.052</v>
      </c>
      <c r="D9" s="104">
        <v>103.5</v>
      </c>
      <c r="E9" s="100">
        <f t="shared" si="0"/>
        <v>0</v>
      </c>
      <c r="F9" s="100">
        <v>6</v>
      </c>
      <c r="G9" s="100"/>
    </row>
    <row r="10" spans="1:8">
      <c r="A10" s="197" t="s">
        <v>633</v>
      </c>
      <c r="B10" s="198"/>
      <c r="C10" s="105">
        <v>1.0549999999999999</v>
      </c>
      <c r="D10" s="104">
        <v>123.5</v>
      </c>
      <c r="E10" s="100">
        <f t="shared" si="0"/>
        <v>0</v>
      </c>
      <c r="F10" s="106">
        <v>7</v>
      </c>
      <c r="G10" s="100"/>
    </row>
    <row r="11" spans="1:8">
      <c r="A11" s="197" t="s">
        <v>634</v>
      </c>
      <c r="B11" s="198"/>
      <c r="C11" s="105">
        <v>1.0580000000000001</v>
      </c>
      <c r="D11" s="104">
        <v>157.5</v>
      </c>
      <c r="E11" s="100">
        <f t="shared" si="0"/>
        <v>0</v>
      </c>
      <c r="F11" s="106">
        <v>8</v>
      </c>
      <c r="G11" s="100"/>
    </row>
    <row r="12" spans="1:8">
      <c r="A12" s="197" t="s">
        <v>635</v>
      </c>
      <c r="B12" s="198"/>
      <c r="C12" s="105">
        <v>1.06</v>
      </c>
      <c r="D12" s="104">
        <v>189</v>
      </c>
      <c r="E12" s="100">
        <f t="shared" si="0"/>
        <v>0</v>
      </c>
      <c r="F12" s="106">
        <v>9</v>
      </c>
      <c r="G12" s="100"/>
    </row>
    <row r="13" spans="1:8">
      <c r="A13" s="197" t="s">
        <v>636</v>
      </c>
      <c r="B13" s="198"/>
      <c r="C13" s="105">
        <v>1.0620000000000001</v>
      </c>
      <c r="D13" s="104">
        <v>211.5</v>
      </c>
      <c r="E13" s="100">
        <f t="shared" si="0"/>
        <v>0</v>
      </c>
      <c r="F13" s="106">
        <v>10</v>
      </c>
      <c r="G13" s="100"/>
    </row>
    <row r="14" spans="1:8">
      <c r="A14" s="197" t="s">
        <v>637</v>
      </c>
      <c r="B14" s="198"/>
      <c r="C14" s="105">
        <v>1.0649999999999999</v>
      </c>
      <c r="D14" s="104">
        <v>228</v>
      </c>
      <c r="E14" s="100">
        <f t="shared" si="0"/>
        <v>0</v>
      </c>
      <c r="F14" s="100">
        <v>11</v>
      </c>
      <c r="G14" s="100"/>
    </row>
    <row r="15" spans="1:8">
      <c r="A15" s="197" t="s">
        <v>638</v>
      </c>
      <c r="B15" s="198"/>
      <c r="C15" s="105">
        <v>1.0680000000000001</v>
      </c>
      <c r="D15" s="104">
        <v>252.5</v>
      </c>
      <c r="E15" s="100">
        <f t="shared" si="0"/>
        <v>0</v>
      </c>
      <c r="F15" s="106">
        <v>12</v>
      </c>
      <c r="G15" s="100"/>
    </row>
    <row r="16" spans="1:8">
      <c r="A16" s="197" t="s">
        <v>639</v>
      </c>
      <c r="B16" s="198"/>
      <c r="C16" s="105">
        <v>1.07</v>
      </c>
      <c r="D16" s="104">
        <v>278.5</v>
      </c>
      <c r="E16" s="100">
        <f t="shared" si="0"/>
        <v>0</v>
      </c>
      <c r="F16" s="106">
        <v>13</v>
      </c>
      <c r="G16" s="100"/>
    </row>
    <row r="17" spans="1:7">
      <c r="A17" s="197" t="s">
        <v>640</v>
      </c>
      <c r="B17" s="198"/>
      <c r="C17" s="105">
        <v>1.0720000000000001</v>
      </c>
      <c r="D17" s="104">
        <v>289</v>
      </c>
      <c r="E17" s="100">
        <f t="shared" si="0"/>
        <v>0</v>
      </c>
      <c r="F17" s="106">
        <v>14</v>
      </c>
      <c r="G17" s="100"/>
    </row>
    <row r="18" spans="1:7">
      <c r="A18" s="197" t="s">
        <v>641</v>
      </c>
      <c r="B18" s="198"/>
      <c r="C18" s="105">
        <v>1.075</v>
      </c>
      <c r="D18" s="104">
        <v>317</v>
      </c>
      <c r="E18" s="100">
        <f t="shared" si="0"/>
        <v>0</v>
      </c>
      <c r="F18" s="106">
        <v>15</v>
      </c>
      <c r="G18" s="100"/>
    </row>
    <row r="19" spans="1:7">
      <c r="A19" s="197" t="s">
        <v>642</v>
      </c>
      <c r="B19" s="198"/>
      <c r="C19" s="105">
        <v>1.0780000000000001</v>
      </c>
      <c r="D19" s="104">
        <v>351.5</v>
      </c>
      <c r="E19" s="100">
        <f t="shared" si="0"/>
        <v>0</v>
      </c>
      <c r="F19" s="100">
        <v>16</v>
      </c>
      <c r="G19" s="100"/>
    </row>
    <row r="20" spans="1:7">
      <c r="A20" s="197" t="s">
        <v>643</v>
      </c>
      <c r="B20" s="198"/>
      <c r="C20" s="105">
        <v>1.08</v>
      </c>
      <c r="D20" s="104">
        <v>382</v>
      </c>
      <c r="E20" s="100">
        <f t="shared" si="0"/>
        <v>0</v>
      </c>
      <c r="F20" s="106">
        <v>17</v>
      </c>
      <c r="G20" s="100"/>
    </row>
    <row r="21" spans="1:7">
      <c r="A21" s="197" t="s">
        <v>644</v>
      </c>
      <c r="B21" s="198"/>
      <c r="C21" s="105">
        <v>1.0820000000000001</v>
      </c>
      <c r="D21" s="104">
        <v>410.5</v>
      </c>
      <c r="E21" s="100">
        <f t="shared" si="0"/>
        <v>0</v>
      </c>
      <c r="F21" s="106">
        <v>18</v>
      </c>
      <c r="G21" s="100"/>
    </row>
    <row r="22" spans="1:7">
      <c r="A22" s="197" t="s">
        <v>645</v>
      </c>
      <c r="B22" s="198"/>
      <c r="C22" s="105">
        <v>1.085</v>
      </c>
      <c r="D22" s="104">
        <v>453.5</v>
      </c>
      <c r="E22" s="100">
        <f t="shared" si="0"/>
        <v>0</v>
      </c>
      <c r="F22" s="106">
        <v>19</v>
      </c>
      <c r="G22" s="100"/>
    </row>
    <row r="23" spans="1:7">
      <c r="A23" s="197" t="s">
        <v>646</v>
      </c>
      <c r="B23" s="198"/>
      <c r="C23" s="105">
        <v>1.0880000000000001</v>
      </c>
      <c r="D23" s="104">
        <v>505.5</v>
      </c>
      <c r="E23" s="100">
        <f t="shared" si="0"/>
        <v>0</v>
      </c>
      <c r="F23" s="106">
        <v>20</v>
      </c>
      <c r="G23" s="100"/>
    </row>
    <row r="24" spans="1:7">
      <c r="A24" s="197" t="s">
        <v>647</v>
      </c>
      <c r="B24" s="198"/>
      <c r="C24" s="105">
        <v>1.0900000000000001</v>
      </c>
      <c r="D24" s="104">
        <v>547.5</v>
      </c>
      <c r="E24" s="100">
        <f t="shared" si="0"/>
        <v>0</v>
      </c>
      <c r="F24" s="100">
        <v>21</v>
      </c>
      <c r="G24" s="100"/>
    </row>
    <row r="25" spans="1:7">
      <c r="A25" s="197" t="s">
        <v>648</v>
      </c>
      <c r="B25" s="198"/>
      <c r="C25" s="105">
        <v>1.0920000000000001</v>
      </c>
      <c r="D25" s="104">
        <v>587.5</v>
      </c>
      <c r="E25" s="100">
        <f t="shared" si="0"/>
        <v>0</v>
      </c>
      <c r="F25" s="106">
        <v>22</v>
      </c>
      <c r="G25" s="100"/>
    </row>
    <row r="26" spans="1:7">
      <c r="A26" s="197" t="s">
        <v>649</v>
      </c>
      <c r="B26" s="198"/>
      <c r="C26" s="105">
        <v>1.095</v>
      </c>
      <c r="D26" s="104">
        <v>638.5</v>
      </c>
      <c r="E26" s="100">
        <f t="shared" si="0"/>
        <v>0</v>
      </c>
      <c r="F26" s="106">
        <v>23</v>
      </c>
      <c r="G26" s="100"/>
    </row>
    <row r="27" spans="1:7">
      <c r="A27" s="197" t="s">
        <v>650</v>
      </c>
      <c r="B27" s="198"/>
      <c r="C27" s="105">
        <v>1.0980000000000001</v>
      </c>
      <c r="D27" s="104">
        <v>700</v>
      </c>
      <c r="E27" s="100">
        <f t="shared" si="0"/>
        <v>0</v>
      </c>
      <c r="F27" s="106">
        <v>24</v>
      </c>
      <c r="G27" s="100"/>
    </row>
    <row r="28" spans="1:7">
      <c r="A28" s="211" t="s">
        <v>651</v>
      </c>
      <c r="B28" s="212"/>
      <c r="C28" s="107">
        <v>1.1000000000000001</v>
      </c>
      <c r="D28" s="104">
        <v>751.5</v>
      </c>
      <c r="E28" s="100">
        <f>IF(MATCH(ROUND(E$3,1),$D$4:$D$28,1)=F28,C28,0)</f>
        <v>1.1000000000000001</v>
      </c>
      <c r="F28" s="106">
        <v>25</v>
      </c>
      <c r="G28" s="100"/>
    </row>
    <row r="29" spans="1:7">
      <c r="A29" s="100"/>
      <c r="B29" s="100"/>
      <c r="C29" s="100"/>
      <c r="D29" s="100"/>
      <c r="E29" s="100"/>
      <c r="F29" s="100"/>
      <c r="G29" s="100"/>
    </row>
    <row r="30" spans="1:7">
      <c r="A30" s="100"/>
      <c r="B30" s="100"/>
      <c r="C30" s="100"/>
      <c r="D30" s="100"/>
      <c r="E30" s="100"/>
      <c r="F30" s="100"/>
      <c r="G30" s="100"/>
    </row>
    <row r="31" spans="1:7">
      <c r="A31" s="100"/>
      <c r="B31" s="100"/>
      <c r="C31" s="100"/>
      <c r="D31" s="100"/>
      <c r="E31" s="100"/>
      <c r="F31" s="100"/>
      <c r="G31" s="100"/>
    </row>
    <row r="32" spans="1:7">
      <c r="A32" s="108" t="s">
        <v>652</v>
      </c>
      <c r="B32" s="108"/>
      <c r="C32" s="108"/>
      <c r="D32" s="108"/>
      <c r="E32" s="108"/>
      <c r="F32" s="114"/>
      <c r="G32" s="100"/>
    </row>
    <row r="33" spans="1:7">
      <c r="A33" s="100"/>
      <c r="B33" s="100"/>
      <c r="C33" s="100"/>
      <c r="D33" s="100"/>
      <c r="E33" s="100"/>
      <c r="F33" s="100"/>
      <c r="G33" s="100"/>
    </row>
    <row r="34" spans="1:7">
      <c r="A34" s="100"/>
      <c r="B34" s="100"/>
      <c r="C34" s="100"/>
      <c r="D34" s="100"/>
      <c r="E34" s="100"/>
      <c r="F34" s="100"/>
      <c r="G34" s="100"/>
    </row>
    <row r="35" spans="1:7">
      <c r="A35" s="100"/>
      <c r="B35">
        <v>0.80384999999999995</v>
      </c>
      <c r="C35" s="100"/>
      <c r="D35" s="100"/>
      <c r="E35" s="100"/>
      <c r="F35" s="100"/>
      <c r="G35" s="100"/>
    </row>
    <row r="36" spans="1:7">
      <c r="A36" t="s">
        <v>658</v>
      </c>
    </row>
  </sheetData>
  <mergeCells count="28">
    <mergeCell ref="A6:B6"/>
    <mergeCell ref="A1:C1"/>
    <mergeCell ref="A2:C2"/>
    <mergeCell ref="A3:B3"/>
    <mergeCell ref="A4:B4"/>
    <mergeCell ref="A5:B5"/>
    <mergeCell ref="A18:B18"/>
    <mergeCell ref="A7:B7"/>
    <mergeCell ref="A8:B8"/>
    <mergeCell ref="A9:B9"/>
    <mergeCell ref="A10:B10"/>
    <mergeCell ref="A11:B11"/>
    <mergeCell ref="A12:B12"/>
    <mergeCell ref="A13:B13"/>
    <mergeCell ref="A14:B14"/>
    <mergeCell ref="A15:B15"/>
    <mergeCell ref="A16:B16"/>
    <mergeCell ref="A17:B17"/>
    <mergeCell ref="A25:B25"/>
    <mergeCell ref="A26:B26"/>
    <mergeCell ref="A27:B27"/>
    <mergeCell ref="A28:B28"/>
    <mergeCell ref="A19:B19"/>
    <mergeCell ref="A20:B20"/>
    <mergeCell ref="A21:B21"/>
    <mergeCell ref="A22:B22"/>
    <mergeCell ref="A23:B23"/>
    <mergeCell ref="A24:B24"/>
  </mergeCells>
  <phoneticPr fontId="2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0F5E55C585DB41A8086B22A0BA3978" ma:contentTypeVersion="12" ma:contentTypeDescription="Create a new document." ma:contentTypeScope="" ma:versionID="a526b83bcfee6fd84cfb710f057456ee">
  <xsd:schema xmlns:xsd="http://www.w3.org/2001/XMLSchema" xmlns:xs="http://www.w3.org/2001/XMLSchema" xmlns:p="http://schemas.microsoft.com/office/2006/metadata/properties" xmlns:ns3="6d636ed6-4d22-4f9b-a70c-2b144907596b" xmlns:ns4="db382af5-41d1-4468-8b87-e2f8642e227d" targetNamespace="http://schemas.microsoft.com/office/2006/metadata/properties" ma:root="true" ma:fieldsID="b194897844178e75f74cb07577acc0c6" ns3:_="" ns4:_="">
    <xsd:import namespace="6d636ed6-4d22-4f9b-a70c-2b144907596b"/>
    <xsd:import namespace="db382af5-41d1-4468-8b87-e2f8642e227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636ed6-4d22-4f9b-a70c-2b14490759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382af5-41d1-4468-8b87-e2f8642e227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DAD33DC-2DC3-438B-B35C-79E26CC7DC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636ed6-4d22-4f9b-a70c-2b144907596b"/>
    <ds:schemaRef ds:uri="db382af5-41d1-4468-8b87-e2f8642e22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91A663-C738-4A43-A1A3-253080A6C21A}">
  <ds:schemaRefs>
    <ds:schemaRef ds:uri="http://schemas.microsoft.com/sharepoint/v3/contenttype/forms"/>
  </ds:schemaRefs>
</ds:datastoreItem>
</file>

<file path=customXml/itemProps3.xml><?xml version="1.0" encoding="utf-8"?>
<ds:datastoreItem xmlns:ds="http://schemas.openxmlformats.org/officeDocument/2006/customXml" ds:itemID="{D377249D-58C5-4768-BD5D-BFCCF4CD50CB}">
  <ds:schemaRefs>
    <ds:schemaRef ds:uri="http://www.w3.org/XML/1998/namespac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db382af5-41d1-4468-8b87-e2f8642e227d"/>
    <ds:schemaRef ds:uri="6d636ed6-4d22-4f9b-a70c-2b144907596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Templete (2009) </vt:lpstr>
      <vt:lpstr>formula</vt:lpstr>
      <vt:lpstr>foundation</vt:lpstr>
      <vt:lpstr>cost_results</vt:lpstr>
      <vt:lpstr>model_data</vt:lpstr>
      <vt:lpstr>model estimation</vt:lpstr>
      <vt:lpstr>Depreciation</vt:lpstr>
      <vt:lpstr>fan_select</vt:lpstr>
      <vt:lpstr>pack factor</vt:lpstr>
      <vt:lpstr>side wall</vt:lpstr>
      <vt:lpstr>cost index</vt:lpstr>
      <vt:lpstr>S.F. cost modifier</vt:lpstr>
      <vt:lpstr>auger_selection</vt:lpstr>
      <vt:lpstr>capacity</vt:lpstr>
      <vt:lpstr>'Templete (2009) '!diam</vt:lpstr>
      <vt:lpstr>'Templete (2009) '!Eave_height</vt:lpstr>
      <vt:lpstr>'Templete (2009) '!Height</vt:lpstr>
      <vt:lpstr>'Templete (2009) '!Ht</vt:lpstr>
      <vt:lpstr>'Templete (2009) '!ring</vt:lpstr>
      <vt:lpstr>'Templete (2009) '!sheet</vt:lpstr>
    </vt:vector>
  </TitlesOfParts>
  <Company>OSU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byounl</dc:creator>
  <cp:lastModifiedBy>Spradlin, Cassidy D</cp:lastModifiedBy>
  <dcterms:created xsi:type="dcterms:W3CDTF">2010-04-19T19:50:49Z</dcterms:created>
  <dcterms:modified xsi:type="dcterms:W3CDTF">2021-03-26T16:16:32Z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0x010100560F5E55C585DB41A8086B22A0BA3978</vt:lpwstr>
  </property>
</Properties>
</file>