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cacton\Dropbox\Wine club fact sheet\Shipping fact sheet\"/>
    </mc:Choice>
  </mc:AlternateContent>
  <xr:revisionPtr revIDLastSave="0" documentId="13_ncr:1_{21C4C37F-80C5-4522-B9BC-D7F46C233693}" xr6:coauthVersionLast="47" xr6:coauthVersionMax="47" xr10:uidLastSave="{00000000-0000-0000-0000-000000000000}"/>
  <bookViews>
    <workbookView xWindow="4110" yWindow="1485" windowWidth="21600" windowHeight="11385" xr2:uid="{00000000-000D-0000-FFFF-FFFF00000000}"/>
  </bookViews>
  <sheets>
    <sheet name="Shipping cost estim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1" i="1"/>
  <c r="E6" i="1"/>
  <c r="E8" i="1" s="1"/>
  <c r="H30" i="1"/>
  <c r="H29" i="1"/>
  <c r="F30" i="1"/>
  <c r="F29" i="1"/>
  <c r="H8" i="1"/>
  <c r="H7" i="1"/>
  <c r="F20" i="1"/>
  <c r="F19" i="1"/>
  <c r="F18" i="1"/>
  <c r="D20" i="1"/>
  <c r="D19" i="1"/>
  <c r="D18" i="1"/>
  <c r="C6" i="1"/>
  <c r="C8" i="1" s="1"/>
  <c r="D24" i="1" s="1"/>
  <c r="F24" i="1" l="1"/>
  <c r="F25" i="1"/>
  <c r="H31" i="1" s="1"/>
  <c r="C7" i="1"/>
  <c r="D23" i="1" s="1"/>
  <c r="D25" i="1" s="1"/>
  <c r="F31" i="1" s="1"/>
  <c r="E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CBir</author>
  </authors>
  <commentList>
    <comment ref="E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number of bottles purchased by consumer here</t>
        </r>
      </text>
    </comment>
    <comment ref="E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Enter volume of wine per bottle in ml here. A standard bottle is 750 ml. If the consumer ordered bottles of different sizes use option to the right.</t>
        </r>
      </text>
    </comment>
    <comment ref="H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If consumer is buying varying sized bottles, put total volume of purchase here</t>
        </r>
      </text>
    </comment>
    <comment ref="E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Write retail value of wine purchased by consumer here. This will allow for the estimation of taxes</t>
        </r>
      </text>
    </comment>
    <comment ref="E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Type cost of state permit if applicable</t>
        </r>
      </text>
    </comment>
    <comment ref="E1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Put shipping cost here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Put Packing Material cost here</t>
        </r>
      </text>
    </comment>
    <comment ref="E1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Put percentage state sales tax here</t>
        </r>
      </text>
    </comment>
    <comment ref="E1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Put percentage county sales tax here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Put percentage local sales tax here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Put percentage tax on shipping if applicable for the state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Some states calculate excise tax on a per gallon basis, others on a per liter. Put the tax percentage in the correct line for tax estimation</t>
        </r>
      </text>
    </comment>
    <comment ref="C2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Note this was left blank because Oklahoma does Excise tax by liter</t>
        </r>
      </text>
    </comment>
    <comment ref="D23" authorId="0" shapeId="0" xr:uid="{00000000-0006-0000-0000-00000E000000}">
      <text/>
    </comment>
    <comment ref="E2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Put dollar value/liter of excise tax. If state charges by gallon, leave blank.</t>
        </r>
      </text>
    </comment>
    <comment ref="E2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Put dollar value/gallon of excise tax. If state charges by liter leave blank.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<sst xmlns="http://schemas.openxmlformats.org/spreadsheetml/2006/main" count="38" uniqueCount="32">
  <si>
    <t>Cost estimator for the process of shipping wine</t>
  </si>
  <si>
    <t>Total cost of wine purchased by consumer</t>
  </si>
  <si>
    <t xml:space="preserve">Example Value </t>
  </si>
  <si>
    <t xml:space="preserve">Your Value </t>
  </si>
  <si>
    <t xml:space="preserve">State Permit </t>
  </si>
  <si>
    <t xml:space="preserve">Taxes </t>
  </si>
  <si>
    <t>State Sales tax</t>
  </si>
  <si>
    <t>County Sales tax</t>
  </si>
  <si>
    <t>Local Sales tax</t>
  </si>
  <si>
    <t xml:space="preserve">Number of bottles purchased </t>
  </si>
  <si>
    <t xml:space="preserve">Conversion to (gal) </t>
  </si>
  <si>
    <t>Bottle Volume (ml)</t>
  </si>
  <si>
    <t>Tax Percentages</t>
  </si>
  <si>
    <t xml:space="preserve">Estimated Tax </t>
  </si>
  <si>
    <t>Excise tax (by gallon)</t>
  </si>
  <si>
    <t>Excise tax (by L)</t>
  </si>
  <si>
    <t>Total Tax</t>
  </si>
  <si>
    <t>Excise tax per Liter or gallon</t>
  </si>
  <si>
    <t>Tax on Shipping</t>
  </si>
  <si>
    <t>Shipping</t>
  </si>
  <si>
    <t>Packing Materials</t>
  </si>
  <si>
    <t>Shipping and Packaging Expenses</t>
  </si>
  <si>
    <t>Example Value</t>
  </si>
  <si>
    <t>Your Value</t>
  </si>
  <si>
    <t>Total cost of shipping for producer</t>
  </si>
  <si>
    <t>Total cost of wine for consumer (wine, shipping, and tax)</t>
  </si>
  <si>
    <t>Your Values</t>
  </si>
  <si>
    <t>Total purchase volume (ml)</t>
  </si>
  <si>
    <t>For inconsistent size bottles</t>
  </si>
  <si>
    <t>Conversion to (L)</t>
  </si>
  <si>
    <t>Total cost of shipping without permit cost for producer</t>
  </si>
  <si>
    <t>Purchase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</si>
</sst>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rgb="FFF3FFFF"/>
        <bgColor indexed="64"/>
      </patternFill>
    </fill>
    <fill>
      <patternFill patternType="solid">
        <fgColor rgb="FFF26D32"/>
        <bgColor indexed="64"/>
      </patternFill>
    </fill>
    <fill>
      <patternFill patternType="solid">
        <fgColor rgb="FFFBE2D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7" fillId="0" borderId="0" xfId="0" applyFont="1"/>
    <xf numFmtId="0" fontId="7" fillId="0" borderId="0" xfId="0" applyFont="1" applyAlignment="1">
      <alignment horizontal="center"/>
    </xf>
    <xf numFmtId="0" fontId="8" fillId="2" borderId="0" xfId="0" applyFont="1" applyFill="1"/>
    <xf numFmtId="0" fontId="7" fillId="2" borderId="0" xfId="0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/>
    <xf numFmtId="0" fontId="7" fillId="2" borderId="0" xfId="0" applyFont="1" applyFill="1"/>
    <xf numFmtId="164" fontId="7" fillId="0" borderId="0" xfId="0" applyNumberFormat="1" applyFont="1"/>
    <xf numFmtId="0" fontId="8" fillId="0" borderId="0" xfId="0" applyFont="1" applyAlignment="1">
      <alignment horizontal="left"/>
    </xf>
    <xf numFmtId="0" fontId="8" fillId="5" borderId="0" xfId="0" applyFont="1" applyFill="1"/>
    <xf numFmtId="0" fontId="7" fillId="5" borderId="0" xfId="0" applyFont="1" applyFill="1" applyAlignment="1">
      <alignment horizontal="center"/>
    </xf>
    <xf numFmtId="0" fontId="7" fillId="5" borderId="0" xfId="0" applyFont="1" applyFill="1"/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10" fontId="7" fillId="0" borderId="0" xfId="1" applyNumberFormat="1" applyFont="1" applyAlignment="1">
      <alignment horizontal="center"/>
    </xf>
    <xf numFmtId="9" fontId="7" fillId="0" borderId="0" xfId="1" applyFont="1" applyAlignment="1">
      <alignment horizontal="center"/>
    </xf>
    <xf numFmtId="9" fontId="7" fillId="5" borderId="0" xfId="1" applyFont="1" applyFill="1" applyAlignment="1">
      <alignment horizontal="center"/>
    </xf>
    <xf numFmtId="164" fontId="7" fillId="5" borderId="0" xfId="0" applyNumberFormat="1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6" fillId="6" borderId="0" xfId="0" applyFont="1" applyFill="1"/>
    <xf numFmtId="0" fontId="0" fillId="6" borderId="0" xfId="0" applyFill="1"/>
    <xf numFmtId="0" fontId="6" fillId="4" borderId="4" xfId="0" applyFont="1" applyFill="1" applyBorder="1" applyAlignment="1">
      <alignment horizontal="center"/>
    </xf>
    <xf numFmtId="164" fontId="7" fillId="6" borderId="0" xfId="0" applyNumberFormat="1" applyFont="1" applyFill="1" applyAlignment="1">
      <alignment horizontal="center"/>
    </xf>
    <xf numFmtId="164" fontId="7" fillId="6" borderId="9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4" fillId="6" borderId="9" xfId="0" applyFont="1" applyFill="1" applyBorder="1" applyAlignment="1">
      <alignment horizontal="center"/>
    </xf>
    <xf numFmtId="164" fontId="5" fillId="6" borderId="7" xfId="0" applyNumberFormat="1" applyFont="1" applyFill="1" applyBorder="1" applyAlignment="1">
      <alignment horizontal="center"/>
    </xf>
    <xf numFmtId="164" fontId="5" fillId="6" borderId="10" xfId="0" applyNumberFormat="1" applyFont="1" applyFill="1" applyBorder="1" applyAlignment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1" xfId="0" applyNumberFormat="1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10" fontId="7" fillId="0" borderId="1" xfId="0" applyNumberFormat="1" applyFont="1" applyBorder="1" applyAlignment="1" applyProtection="1">
      <alignment horizontal="center"/>
      <protection locked="0"/>
    </xf>
    <xf numFmtId="10" fontId="7" fillId="0" borderId="2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4" fillId="6" borderId="6" xfId="0" applyFont="1" applyFill="1" applyBorder="1" applyAlignment="1">
      <alignment horizontal="right"/>
    </xf>
    <xf numFmtId="0" fontId="4" fillId="6" borderId="0" xfId="0" applyFont="1" applyFill="1" applyAlignment="1">
      <alignment horizontal="right"/>
    </xf>
    <xf numFmtId="0" fontId="4" fillId="6" borderId="8" xfId="0" applyFont="1" applyFill="1" applyBorder="1" applyAlignment="1">
      <alignment horizontal="right"/>
    </xf>
    <xf numFmtId="0" fontId="4" fillId="6" borderId="9" xfId="0" applyFont="1" applyFill="1" applyBorder="1" applyAlignment="1">
      <alignment horizontal="right"/>
    </xf>
    <xf numFmtId="0" fontId="6" fillId="4" borderId="0" xfId="0" applyFont="1" applyFill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26D32"/>
      <color rgb="FFFBE2D1"/>
      <color rgb="FFF8CBAD"/>
      <color rgb="FFF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showGridLines="0" tabSelected="1" zoomScale="93" zoomScaleNormal="93" workbookViewId="0">
      <selection activeCell="E9" sqref="E9"/>
    </sheetView>
  </sheetViews>
  <sheetFormatPr defaultRowHeight="15" x14ac:dyDescent="0.25"/>
  <cols>
    <col min="1" max="1" width="5.42578125" customWidth="1"/>
    <col min="2" max="2" width="38.5703125" customWidth="1"/>
    <col min="3" max="3" width="21.140625" style="1" customWidth="1"/>
    <col min="4" max="4" width="14.5703125" style="1" customWidth="1"/>
    <col min="5" max="5" width="24.140625" style="1" customWidth="1"/>
    <col min="6" max="6" width="15.28515625" customWidth="1"/>
    <col min="7" max="7" width="3" customWidth="1"/>
    <col min="8" max="8" width="25.42578125" customWidth="1"/>
  </cols>
  <sheetData>
    <row r="1" spans="1:9" s="2" customFormat="1" ht="15.75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9" ht="15.75" x14ac:dyDescent="0.25">
      <c r="A2" s="3"/>
      <c r="B2" s="3"/>
      <c r="C2" s="4"/>
      <c r="D2" s="4"/>
      <c r="E2" s="4"/>
      <c r="F2" s="3"/>
      <c r="G2" s="3"/>
      <c r="H2" s="3"/>
      <c r="I2" s="3"/>
    </row>
    <row r="3" spans="1:9" ht="15.75" x14ac:dyDescent="0.25">
      <c r="A3" s="5" t="s">
        <v>31</v>
      </c>
      <c r="B3" s="5"/>
      <c r="C3" s="6" t="s">
        <v>2</v>
      </c>
      <c r="D3" s="6"/>
      <c r="E3" s="6" t="s">
        <v>3</v>
      </c>
      <c r="F3" s="5"/>
      <c r="G3" s="5"/>
      <c r="H3" s="5"/>
      <c r="I3" s="5"/>
    </row>
    <row r="4" spans="1:9" ht="15.75" x14ac:dyDescent="0.25">
      <c r="A4" s="3"/>
      <c r="B4" s="3" t="s">
        <v>9</v>
      </c>
      <c r="C4" s="4">
        <v>6</v>
      </c>
      <c r="D4" s="4"/>
      <c r="E4" s="39"/>
      <c r="F4" s="3"/>
      <c r="G4" s="3"/>
      <c r="H4" s="3"/>
      <c r="I4" s="3"/>
    </row>
    <row r="5" spans="1:9" ht="15.75" x14ac:dyDescent="0.25">
      <c r="A5" s="3"/>
      <c r="B5" s="3" t="s">
        <v>11</v>
      </c>
      <c r="C5" s="4">
        <v>750</v>
      </c>
      <c r="D5" s="4"/>
      <c r="E5" s="40"/>
      <c r="F5" s="3"/>
      <c r="G5" s="3"/>
      <c r="H5" s="3" t="s">
        <v>28</v>
      </c>
      <c r="I5" s="3"/>
    </row>
    <row r="6" spans="1:9" ht="15.75" x14ac:dyDescent="0.25">
      <c r="A6" s="3"/>
      <c r="B6" s="3" t="s">
        <v>27</v>
      </c>
      <c r="C6" s="4">
        <f>C4*C5</f>
        <v>4500</v>
      </c>
      <c r="D6" s="4"/>
      <c r="E6" s="7" t="str">
        <f>IF(E5=0,"-",E4*E5)</f>
        <v>-</v>
      </c>
      <c r="F6" s="7"/>
      <c r="G6" s="3"/>
      <c r="H6" s="45"/>
      <c r="I6" s="3"/>
    </row>
    <row r="7" spans="1:9" ht="15.75" x14ac:dyDescent="0.25">
      <c r="A7" s="3"/>
      <c r="B7" s="3" t="s">
        <v>10</v>
      </c>
      <c r="C7" s="7">
        <f>C6/3785</f>
        <v>1.1889035667107002</v>
      </c>
      <c r="D7" s="7"/>
      <c r="E7" s="7" t="str">
        <f>IF(E6="-","-",(E6/3785))</f>
        <v>-</v>
      </c>
      <c r="F7" s="7"/>
      <c r="G7" s="7"/>
      <c r="H7" s="7" t="str">
        <f>IF(H6=0,"-",(H6/3785))</f>
        <v>-</v>
      </c>
      <c r="I7" s="3"/>
    </row>
    <row r="8" spans="1:9" ht="15.75" x14ac:dyDescent="0.25">
      <c r="A8" s="3"/>
      <c r="B8" s="3" t="s">
        <v>29</v>
      </c>
      <c r="C8" s="4">
        <f>C6/1000</f>
        <v>4.5</v>
      </c>
      <c r="D8" s="4"/>
      <c r="E8" s="7" t="str">
        <f>IF(E6="-","-",(E6/1000))</f>
        <v>-</v>
      </c>
      <c r="F8" s="8"/>
      <c r="G8" s="8"/>
      <c r="H8" s="7" t="str">
        <f>IF(H6=0,"-",(H6/1000))</f>
        <v>-</v>
      </c>
      <c r="I8" s="3"/>
    </row>
    <row r="9" spans="1:9" ht="14.45" customHeight="1" x14ac:dyDescent="0.25">
      <c r="A9" s="3"/>
      <c r="B9" s="9" t="s">
        <v>1</v>
      </c>
      <c r="C9" s="10">
        <v>120</v>
      </c>
      <c r="D9" s="10"/>
      <c r="E9" s="41"/>
      <c r="F9" s="12"/>
      <c r="G9" s="12"/>
      <c r="H9" s="3"/>
      <c r="I9" s="3"/>
    </row>
    <row r="10" spans="1:9" ht="14.45" customHeight="1" x14ac:dyDescent="0.25">
      <c r="A10" s="3"/>
      <c r="B10" s="9"/>
      <c r="C10" s="10"/>
      <c r="D10" s="10"/>
      <c r="E10" s="11"/>
      <c r="F10" s="12"/>
      <c r="G10" s="12"/>
      <c r="H10" s="3"/>
      <c r="I10" s="3"/>
    </row>
    <row r="11" spans="1:9" ht="14.45" customHeight="1" x14ac:dyDescent="0.25">
      <c r="A11" s="5" t="s">
        <v>21</v>
      </c>
      <c r="B11" s="5"/>
      <c r="C11" s="6" t="s">
        <v>22</v>
      </c>
      <c r="D11" s="13"/>
      <c r="E11" s="6" t="s">
        <v>23</v>
      </c>
      <c r="F11" s="13"/>
      <c r="G11" s="13"/>
      <c r="H11" s="13"/>
      <c r="I11" s="13"/>
    </row>
    <row r="12" spans="1:9" ht="15.75" x14ac:dyDescent="0.25">
      <c r="A12" s="3"/>
      <c r="B12" s="3" t="s">
        <v>4</v>
      </c>
      <c r="C12" s="10">
        <v>300</v>
      </c>
      <c r="D12" s="10"/>
      <c r="E12" s="41"/>
      <c r="F12" s="14"/>
      <c r="G12" s="14"/>
      <c r="H12" s="3"/>
      <c r="I12" s="3"/>
    </row>
    <row r="13" spans="1:9" ht="15.75" x14ac:dyDescent="0.25">
      <c r="A13" s="3"/>
      <c r="B13" s="28" t="s">
        <v>19</v>
      </c>
      <c r="C13" s="10">
        <v>34.909999999999997</v>
      </c>
      <c r="D13" s="10"/>
      <c r="E13" s="42"/>
      <c r="F13" s="14"/>
      <c r="G13" s="14"/>
      <c r="H13" s="3"/>
      <c r="I13" s="3"/>
    </row>
    <row r="14" spans="1:9" ht="15.75" x14ac:dyDescent="0.25">
      <c r="A14" s="3"/>
      <c r="B14" s="28" t="s">
        <v>20</v>
      </c>
      <c r="C14" s="10">
        <v>14.5</v>
      </c>
      <c r="D14" s="10"/>
      <c r="E14" s="42"/>
      <c r="F14" s="14"/>
      <c r="G14" s="14"/>
      <c r="H14" s="3"/>
      <c r="I14" s="3"/>
    </row>
    <row r="15" spans="1:9" ht="15.75" x14ac:dyDescent="0.25">
      <c r="A15" s="3"/>
      <c r="B15" s="15"/>
      <c r="C15" s="10"/>
      <c r="D15" s="10"/>
      <c r="E15" s="10"/>
      <c r="F15" s="14"/>
      <c r="G15" s="14"/>
      <c r="H15" s="3"/>
      <c r="I15" s="3"/>
    </row>
    <row r="16" spans="1:9" ht="15.75" x14ac:dyDescent="0.25">
      <c r="A16" s="5" t="s">
        <v>5</v>
      </c>
      <c r="B16" s="5"/>
      <c r="C16" s="6" t="s">
        <v>2</v>
      </c>
      <c r="D16" s="6"/>
      <c r="E16" s="6" t="s">
        <v>23</v>
      </c>
      <c r="F16" s="13"/>
      <c r="G16" s="13"/>
      <c r="H16" s="13"/>
      <c r="I16" s="13"/>
    </row>
    <row r="17" spans="1:13" ht="15.75" x14ac:dyDescent="0.25">
      <c r="A17" s="16"/>
      <c r="B17" s="16"/>
      <c r="C17" s="17" t="s">
        <v>12</v>
      </c>
      <c r="D17" s="17" t="s">
        <v>13</v>
      </c>
      <c r="E17" s="17" t="s">
        <v>12</v>
      </c>
      <c r="F17" s="18" t="s">
        <v>13</v>
      </c>
      <c r="G17" s="18"/>
      <c r="H17" s="18"/>
      <c r="I17" s="18"/>
    </row>
    <row r="18" spans="1:13" ht="15.75" x14ac:dyDescent="0.25">
      <c r="A18" s="3"/>
      <c r="B18" s="3" t="s">
        <v>6</v>
      </c>
      <c r="C18" s="19">
        <v>4.4999999999999998E-2</v>
      </c>
      <c r="D18" s="10">
        <f>$C$9*C18</f>
        <v>5.3999999999999995</v>
      </c>
      <c r="E18" s="43"/>
      <c r="F18" s="10" t="str">
        <f>IF(E9=0, "-",E18*$E$9)</f>
        <v>-</v>
      </c>
      <c r="G18" s="20"/>
      <c r="H18" s="3"/>
      <c r="I18" s="3"/>
    </row>
    <row r="19" spans="1:13" ht="15.75" x14ac:dyDescent="0.25">
      <c r="A19" s="3"/>
      <c r="B19" s="3" t="s">
        <v>7</v>
      </c>
      <c r="C19" s="21">
        <v>8.0999999999999996E-3</v>
      </c>
      <c r="D19" s="10">
        <f>$C$9*C19</f>
        <v>0.97199999999999998</v>
      </c>
      <c r="E19" s="44"/>
      <c r="F19" s="10" t="str">
        <f>IF(E9=0, "-",E19*$E$9)</f>
        <v>-</v>
      </c>
      <c r="G19" s="3"/>
      <c r="H19" s="3"/>
      <c r="I19" s="3"/>
    </row>
    <row r="20" spans="1:13" ht="15.75" x14ac:dyDescent="0.25">
      <c r="A20" s="3"/>
      <c r="B20" s="3" t="s">
        <v>8</v>
      </c>
      <c r="C20" s="22">
        <v>0.04</v>
      </c>
      <c r="D20" s="10">
        <f>$C$9*C20</f>
        <v>4.8</v>
      </c>
      <c r="E20" s="44"/>
      <c r="F20" s="10" t="str">
        <f>IF(E9=0, "-",E20*$E$9)</f>
        <v>-</v>
      </c>
      <c r="G20" s="3"/>
      <c r="H20" s="3"/>
      <c r="I20" s="3"/>
    </row>
    <row r="21" spans="1:13" ht="15.75" x14ac:dyDescent="0.25">
      <c r="A21" s="3"/>
      <c r="B21" s="3" t="s">
        <v>18</v>
      </c>
      <c r="C21" s="22"/>
      <c r="D21" s="10"/>
      <c r="E21" s="44"/>
      <c r="F21" s="10" t="str">
        <f>IF(E13=0,"-",(E21*E13))</f>
        <v>-</v>
      </c>
      <c r="G21" s="3"/>
      <c r="H21" s="3"/>
      <c r="I21" s="3"/>
    </row>
    <row r="22" spans="1:13" ht="15.75" x14ac:dyDescent="0.25">
      <c r="A22" s="18"/>
      <c r="B22" s="18"/>
      <c r="C22" s="23" t="s">
        <v>17</v>
      </c>
      <c r="D22" s="24"/>
      <c r="E22" s="23" t="s">
        <v>17</v>
      </c>
      <c r="F22" s="18"/>
      <c r="G22" s="18"/>
      <c r="H22" s="18"/>
      <c r="I22" s="18"/>
    </row>
    <row r="23" spans="1:13" ht="15.75" x14ac:dyDescent="0.25">
      <c r="A23" s="3"/>
      <c r="B23" s="3" t="s">
        <v>14</v>
      </c>
      <c r="C23" s="4"/>
      <c r="D23" s="10">
        <f>C23*C7</f>
        <v>0</v>
      </c>
      <c r="E23" s="39"/>
      <c r="F23" s="7" t="str">
        <f>IF((E23=0),"-",IF(H6=0, (E23*E7), (H7*E23)))</f>
        <v>-</v>
      </c>
      <c r="G23" s="3"/>
      <c r="H23" s="3"/>
      <c r="I23" s="3"/>
    </row>
    <row r="24" spans="1:13" ht="15.75" x14ac:dyDescent="0.25">
      <c r="A24" s="3"/>
      <c r="B24" s="3" t="s">
        <v>15</v>
      </c>
      <c r="C24" s="4">
        <v>0.19</v>
      </c>
      <c r="D24" s="10">
        <f>C24*C8</f>
        <v>0.85499999999999998</v>
      </c>
      <c r="E24" s="40"/>
      <c r="F24" s="7" t="str">
        <f>IF((E24=0),"-",(IF(H6=0, (E24*E8), (H8*E24))))</f>
        <v>-</v>
      </c>
      <c r="G24" s="3"/>
      <c r="H24" s="3"/>
      <c r="I24" s="3"/>
    </row>
    <row r="25" spans="1:13" ht="15.75" x14ac:dyDescent="0.25">
      <c r="A25" s="25"/>
      <c r="B25" s="25" t="s">
        <v>16</v>
      </c>
      <c r="C25" s="26"/>
      <c r="D25" s="27">
        <f>SUM(D18:D24)</f>
        <v>12.027000000000001</v>
      </c>
      <c r="E25" s="26"/>
      <c r="F25" s="27" t="str">
        <f>IF(AND(F18="-",F19="-",F20="-",F21="-"),"-",SUM(F18:F24))</f>
        <v>-</v>
      </c>
      <c r="G25" s="25"/>
      <c r="H25" s="25"/>
      <c r="I25" s="25"/>
    </row>
    <row r="26" spans="1:13" ht="15.75" x14ac:dyDescent="0.25">
      <c r="A26" s="25"/>
      <c r="B26" s="25"/>
      <c r="C26" s="26"/>
      <c r="D26" s="27"/>
      <c r="E26" s="26"/>
      <c r="F26" s="27"/>
      <c r="G26" s="25"/>
      <c r="H26" s="25"/>
      <c r="I26" s="25"/>
    </row>
    <row r="27" spans="1:13" ht="16.5" thickBot="1" x14ac:dyDescent="0.3">
      <c r="A27" s="25"/>
      <c r="B27" s="25"/>
      <c r="C27" s="26"/>
      <c r="D27" s="27"/>
      <c r="E27" s="26"/>
      <c r="F27" s="27"/>
      <c r="G27" s="25"/>
      <c r="H27" s="25"/>
      <c r="I27" s="25"/>
    </row>
    <row r="28" spans="1:13" ht="15.75" x14ac:dyDescent="0.25">
      <c r="C28" s="51"/>
      <c r="D28" s="52"/>
      <c r="E28" s="52"/>
      <c r="F28" s="31" t="s">
        <v>2</v>
      </c>
      <c r="G28" s="31"/>
      <c r="H28" s="34" t="s">
        <v>26</v>
      </c>
      <c r="I28" s="29"/>
      <c r="J28" s="30"/>
      <c r="K28" s="30"/>
      <c r="L28" s="30"/>
      <c r="M28" s="30"/>
    </row>
    <row r="29" spans="1:13" ht="15.75" x14ac:dyDescent="0.25">
      <c r="C29" s="46" t="s">
        <v>24</v>
      </c>
      <c r="D29" s="47"/>
      <c r="E29" s="47"/>
      <c r="F29" s="32">
        <f>SUM(C12,C14)</f>
        <v>314.5</v>
      </c>
      <c r="G29" s="35"/>
      <c r="H29" s="37" t="str">
        <f>IF(AND(E12=0,E14=0),"-",SUM(E12,E14))</f>
        <v>-</v>
      </c>
      <c r="I29" s="29"/>
      <c r="J29" s="30"/>
      <c r="K29" s="30"/>
      <c r="L29" s="30"/>
      <c r="M29" s="30"/>
    </row>
    <row r="30" spans="1:13" ht="15.75" x14ac:dyDescent="0.25">
      <c r="C30" s="46" t="s">
        <v>30</v>
      </c>
      <c r="D30" s="47"/>
      <c r="E30" s="47"/>
      <c r="F30" s="32">
        <f>SUM(C14)</f>
        <v>14.5</v>
      </c>
      <c r="G30" s="35"/>
      <c r="H30" s="37" t="str">
        <f>IF(E14=0,"-",SUM(E14))</f>
        <v>-</v>
      </c>
      <c r="I30" s="29"/>
      <c r="J30" s="30"/>
      <c r="K30" s="30"/>
      <c r="L30" s="30"/>
      <c r="M30" s="30"/>
    </row>
    <row r="31" spans="1:13" ht="16.5" thickBot="1" x14ac:dyDescent="0.3">
      <c r="C31" s="48" t="s">
        <v>25</v>
      </c>
      <c r="D31" s="49"/>
      <c r="E31" s="49"/>
      <c r="F31" s="33">
        <f>SUM(C9,C13,D25)</f>
        <v>166.93700000000001</v>
      </c>
      <c r="G31" s="36"/>
      <c r="H31" s="38" t="str">
        <f>IF(AND(E9=0,E13=0,F25="-"),"-",SUM(E9,E13,F25))</f>
        <v>-</v>
      </c>
      <c r="I31" s="30"/>
      <c r="J31" s="30"/>
      <c r="K31" s="30"/>
      <c r="L31" s="30"/>
      <c r="M31" s="30"/>
    </row>
  </sheetData>
  <sheetProtection algorithmName="SHA-512" hashValue="dxmHEzUC1yy+guZ/BJKuFpIAWPn8exACqATp9mDJZ/7ZDNcN7U0Alk1Jfw6fpi1Brr5NeNZNqtmtMb51T6A9lg==" saltValue="/ClpbHsnBqFQOZbsh91fsQ==" spinCount="100000" sheet="1" objects="1" scenarios="1" selectLockedCells="1"/>
  <mergeCells count="5">
    <mergeCell ref="C29:E29"/>
    <mergeCell ref="C30:E30"/>
    <mergeCell ref="C31:E31"/>
    <mergeCell ref="A1:I1"/>
    <mergeCell ref="C28:E2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Shipping cost estimator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CBir</dc:creator>
  <cp:lastModifiedBy>Bir, Courtney</cp:lastModifiedBy>
  <dcterms:created xsi:type="dcterms:W3CDTF">2022-12-22T17:21:40Z</dcterms:created>
  <dcterms:modified xsi:type="dcterms:W3CDTF">2023-01-12T15:43:07Z</dcterms:modified>
</cp:coreProperties>
</file>