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lscha\Downloads\"/>
    </mc:Choice>
  </mc:AlternateContent>
  <xr:revisionPtr revIDLastSave="0" documentId="8_{5D56EF73-DE0A-49E2-AF3E-3CBAF81F2BDD}" xr6:coauthVersionLast="47" xr6:coauthVersionMax="47" xr10:uidLastSave="{00000000-0000-0000-0000-000000000000}"/>
  <bookViews>
    <workbookView xWindow="32265" yWindow="3420" windowWidth="21600" windowHeight="11295" activeTab="1" xr2:uid="{35C5FA4F-F868-4742-8A01-7602F58A04A1}"/>
  </bookViews>
  <sheets>
    <sheet name="Goat Example" sheetId="1" r:id="rId1"/>
    <sheet name="Sheep Exampl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4" l="1"/>
  <c r="L58" i="4"/>
  <c r="L59" i="4"/>
  <c r="L60" i="4"/>
  <c r="L61" i="4"/>
  <c r="L62" i="4"/>
  <c r="L57" i="4"/>
  <c r="I66" i="1"/>
  <c r="C63" i="4"/>
  <c r="C14" i="4"/>
  <c r="E57" i="4" s="1"/>
  <c r="I63" i="4"/>
  <c r="I50" i="4"/>
  <c r="C50" i="4"/>
  <c r="L44" i="4"/>
  <c r="F44" i="4"/>
  <c r="L43" i="4"/>
  <c r="F43" i="4"/>
  <c r="L42" i="4"/>
  <c r="F42" i="4"/>
  <c r="L41" i="4"/>
  <c r="F41" i="4"/>
  <c r="L37" i="4"/>
  <c r="L36" i="4"/>
  <c r="F36" i="4"/>
  <c r="J30" i="4"/>
  <c r="J31" i="4" s="1"/>
  <c r="D30" i="4"/>
  <c r="D31" i="4" s="1"/>
  <c r="I26" i="4"/>
  <c r="I24" i="4"/>
  <c r="I30" i="4" s="1"/>
  <c r="I31" i="4" s="1"/>
  <c r="I68" i="4" s="1"/>
  <c r="C24" i="4"/>
  <c r="C30" i="4" s="1"/>
  <c r="C31" i="4" s="1"/>
  <c r="C68" i="4" s="1"/>
  <c r="I17" i="4"/>
  <c r="I16" i="4"/>
  <c r="C16" i="4"/>
  <c r="I14" i="4"/>
  <c r="I15" i="4" s="1"/>
  <c r="I18" i="4" s="1"/>
  <c r="L44" i="1"/>
  <c r="L43" i="1"/>
  <c r="L42" i="1"/>
  <c r="L41" i="1"/>
  <c r="L36" i="1"/>
  <c r="I26" i="1"/>
  <c r="I24" i="1"/>
  <c r="I30" i="1" s="1"/>
  <c r="I31" i="1" s="1"/>
  <c r="J30" i="1"/>
  <c r="J31" i="1" s="1"/>
  <c r="I17" i="1"/>
  <c r="I16" i="1"/>
  <c r="I14" i="1"/>
  <c r="I57" i="1" s="1"/>
  <c r="L57" i="1" s="1"/>
  <c r="I50" i="1"/>
  <c r="C14" i="1"/>
  <c r="C15" i="1" s="1"/>
  <c r="F37" i="1" s="1"/>
  <c r="C15" i="4" l="1"/>
  <c r="C60" i="1"/>
  <c r="E60" i="1" s="1"/>
  <c r="E62" i="4"/>
  <c r="E61" i="4"/>
  <c r="E60" i="4"/>
  <c r="L45" i="4"/>
  <c r="I49" i="4" s="1"/>
  <c r="I52" i="4" s="1"/>
  <c r="I69" i="4" s="1"/>
  <c r="I71" i="4" s="1"/>
  <c r="E58" i="4"/>
  <c r="E63" i="4" s="1"/>
  <c r="E64" i="4" s="1"/>
  <c r="E59" i="4"/>
  <c r="I58" i="1"/>
  <c r="L58" i="1" s="1"/>
  <c r="I59" i="1"/>
  <c r="L59" i="1" s="1"/>
  <c r="I60" i="1"/>
  <c r="L60" i="1" s="1"/>
  <c r="I15" i="1"/>
  <c r="C57" i="1"/>
  <c r="E57" i="1" s="1"/>
  <c r="C58" i="1"/>
  <c r="E58" i="1" s="1"/>
  <c r="C59" i="1"/>
  <c r="E59" i="1" s="1"/>
  <c r="F44" i="1"/>
  <c r="F42" i="1"/>
  <c r="F41" i="1"/>
  <c r="L61" i="1" l="1"/>
  <c r="L62" i="1"/>
  <c r="I70" i="1" s="1"/>
  <c r="E62" i="1"/>
  <c r="L64" i="4"/>
  <c r="F37" i="4"/>
  <c r="F45" i="4" s="1"/>
  <c r="C49" i="4" s="1"/>
  <c r="C52" i="4" s="1"/>
  <c r="C69" i="4" s="1"/>
  <c r="C71" i="4" s="1"/>
  <c r="C72" i="4" s="1"/>
  <c r="C18" i="4"/>
  <c r="I18" i="1"/>
  <c r="L37" i="1"/>
  <c r="L45" i="1" s="1"/>
  <c r="I49" i="1" s="1"/>
  <c r="I52" i="1" s="1"/>
  <c r="I67" i="1" s="1"/>
  <c r="I61" i="1"/>
  <c r="C50" i="1"/>
  <c r="F36" i="1"/>
  <c r="F43" i="1"/>
  <c r="D30" i="1"/>
  <c r="D31" i="1" s="1"/>
  <c r="C24" i="1"/>
  <c r="C30" i="1" s="1"/>
  <c r="C31" i="1" s="1"/>
  <c r="C66" i="1" s="1"/>
  <c r="C16" i="1"/>
  <c r="I72" i="4" l="1"/>
  <c r="C18" i="1"/>
  <c r="F45" i="1" l="1"/>
  <c r="C49" i="1" s="1"/>
  <c r="C52" i="1" s="1"/>
  <c r="C67" i="1" s="1"/>
  <c r="C69" i="1" s="1"/>
  <c r="E61" i="1"/>
  <c r="C61" i="1" s="1"/>
  <c r="C70" i="1" l="1"/>
  <c r="I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Bir, Courtney</author>
    <author>Microsoft Office User</author>
  </authors>
  <commentList>
    <comment ref="I6" authorId="0" shapeId="0" xr:uid="{45A4F579-BBFB-4C22-9DB1-E333991B7284}">
      <text>
        <r>
          <rPr>
            <b/>
            <sz val="9"/>
            <color indexed="81"/>
            <rFont val="Tahoma"/>
            <charset val="1"/>
          </rPr>
          <t>Insert live animal weight</t>
        </r>
      </text>
    </comment>
    <comment ref="I7" authorId="0" shapeId="0" xr:uid="{BB37EDF5-AB91-4CCC-9E0D-B9E577BC20DF}">
      <text>
        <r>
          <rPr>
            <b/>
            <sz val="9"/>
            <color indexed="81"/>
            <rFont val="Tahoma"/>
            <charset val="1"/>
          </rPr>
          <t>Insert dressing percentage, if unknown choose an estimate between 45-50%.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" authorId="0" shapeId="0" xr:uid="{D2B54A3A-3898-4637-8996-A96C005A58C8}">
      <text>
        <r>
          <rPr>
            <b/>
            <sz val="9"/>
            <color indexed="81"/>
            <rFont val="Tahoma"/>
            <charset val="1"/>
          </rPr>
          <t>Insert shrink percentage if unknown select an estimate between 2-5%.</t>
        </r>
      </text>
    </comment>
    <comment ref="I9" authorId="0" shapeId="0" xr:uid="{BB863279-CEF4-414E-B165-0BF6D0707384}">
      <text>
        <r>
          <rPr>
            <b/>
            <sz val="9"/>
            <color indexed="81"/>
            <rFont val="Tahoma"/>
            <charset val="1"/>
          </rPr>
          <t>Insert the percentage of the carcass you are receiving this is likely to be 1 or .5 (meaning you are taking half the carcass)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0" authorId="0" shapeId="0" xr:uid="{4888A723-0670-4381-8257-A3985750C078}">
      <text>
        <r>
          <rPr>
            <b/>
            <sz val="9"/>
            <color indexed="81"/>
            <rFont val="Tahoma"/>
            <charset val="1"/>
          </rPr>
          <t>Put the number of animals you are buying here.</t>
        </r>
      </text>
    </comment>
    <comment ref="K24" authorId="1" shapeId="0" xr:uid="{2D9D3A5E-2325-4D4E-9728-46B1147A3660}">
      <text>
        <r>
          <rPr>
            <sz val="12"/>
            <color rgb="FF000000"/>
            <rFont val="Tahoma"/>
            <family val="2"/>
          </rPr>
          <t xml:space="preserve">Enter the price of the animal if given on a $/head basis here. If the animal was purchased on a $/lb basis, enter that in the cell below. </t>
        </r>
      </text>
    </comment>
    <comment ref="K26" authorId="1" shapeId="0" xr:uid="{92CE7DAD-1E47-DF4B-8D13-919F8E09A626}">
      <text>
        <r>
          <rPr>
            <sz val="12"/>
            <color rgb="FF000000"/>
            <rFont val="Aptos Narrow"/>
            <scheme val="minor"/>
          </rPr>
          <t xml:space="preserve">Enter the price of the animal if given on a $/lb basis here. If the animal was purchased on a $/head basis, enter that in the cell above. </t>
        </r>
        <r>
          <rPr>
            <sz val="12"/>
            <color rgb="FF000000"/>
            <rFont val="Aptos Narrow"/>
            <scheme val="minor"/>
          </rPr>
          <t xml:space="preserve">
</t>
        </r>
      </text>
    </comment>
    <comment ref="I36" authorId="1" shapeId="0" xr:uid="{7C58F748-E604-F04F-BCED-2D8B6CD6AE2F}">
      <text>
        <r>
          <rPr>
            <sz val="12"/>
            <color rgb="FF000000"/>
            <rFont val="Tahoma"/>
            <family val="2"/>
          </rPr>
          <t xml:space="preserve">Insert the processors harvest/kill fee here if there is a $/Head charge </t>
        </r>
      </text>
    </comment>
    <comment ref="K36" authorId="1" shapeId="0" xr:uid="{59FA3B25-D8E5-3544-8682-DC3A44D17ECC}">
      <text>
        <r>
          <rPr>
            <sz val="12"/>
            <color rgb="FF000000"/>
            <rFont val="Aptos Narrow"/>
            <scheme val="minor"/>
          </rPr>
          <t xml:space="preserve">Insert the processors harvest/kill fee here if it is charged on a $/lb basis. 
</t>
        </r>
      </text>
    </comment>
    <comment ref="I37" authorId="1" shapeId="0" xr:uid="{4F608DF0-CB77-EC4C-8071-8DAB231AA8F5}">
      <text>
        <r>
          <rPr>
            <sz val="12"/>
            <color rgb="FF000000"/>
            <rFont val="Aptos Narrow"/>
            <scheme val="minor"/>
          </rPr>
          <t xml:space="preserve">Insert the processors Processessing fee here if there is a $/Head charge. 
</t>
        </r>
      </text>
    </comment>
    <comment ref="K37" authorId="1" shapeId="0" xr:uid="{1E7B98DA-BE8F-FE48-9309-26C03B56A57B}">
      <text>
        <r>
          <rPr>
            <sz val="11"/>
            <color rgb="FF000000"/>
            <rFont val="Aptos Narrow"/>
            <scheme val="minor"/>
          </rPr>
          <t xml:space="preserve">Insert the processors processessing fee here if it is charged on $/lbs basis. 
</t>
        </r>
      </text>
    </comment>
    <comment ref="I41" authorId="1" shapeId="0" xr:uid="{4051A774-463D-254D-8F2E-44170490845E}">
      <text>
        <r>
          <rPr>
            <sz val="12"/>
            <color rgb="FF000000"/>
            <rFont val="Tahoma"/>
            <family val="2"/>
          </rPr>
          <t xml:space="preserve">Some processors charge a quartering fee. If applicable, enter the quartering fee here.  </t>
        </r>
      </text>
    </comment>
    <comment ref="I42" authorId="1" shapeId="0" xr:uid="{CAD18752-DE30-C74F-8E0F-47F9C869B52A}">
      <text>
        <r>
          <rPr>
            <sz val="12"/>
            <color rgb="FF000000"/>
            <rFont val="Tahoma"/>
            <family val="2"/>
          </rPr>
          <t>Some processors charge a tenderizing fee. If applicable, enter the tenderizing fee here as $/lb being tenderized.</t>
        </r>
      </text>
    </comment>
    <comment ref="K42" authorId="1" shapeId="0" xr:uid="{A3892BCB-F314-0F4D-B9D8-F6710BE2C7B6}">
      <text>
        <r>
          <rPr>
            <sz val="12"/>
            <color rgb="FF000000"/>
            <rFont val="Tahoma"/>
            <family val="2"/>
          </rPr>
          <t xml:space="preserve">If applicable, enter the total pounds being tenderized. </t>
        </r>
      </text>
    </comment>
    <comment ref="I43" authorId="1" shapeId="0" xr:uid="{51CCA039-CCAC-FA43-B0A5-69C971C0ECC4}">
      <text>
        <r>
          <rPr>
            <sz val="12"/>
            <color rgb="FF000000"/>
            <rFont val="Tahoma"/>
            <family val="2"/>
          </rPr>
          <t xml:space="preserve">If your processor requires a disposal fee, enter that here. </t>
        </r>
      </text>
    </comment>
    <comment ref="I44" authorId="1" shapeId="0" xr:uid="{86CFB783-9E9A-4847-815B-C4087A3ADEAF}">
      <text>
        <r>
          <rPr>
            <sz val="12"/>
            <color rgb="FF000000"/>
            <rFont val="Tahoma"/>
            <family val="2"/>
          </rPr>
          <t xml:space="preserve">Enter all other miscellaneous  processing costs here.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Bir, Courtney</author>
    <author>Microsoft Office User</author>
  </authors>
  <commentList>
    <comment ref="I6" authorId="0" shapeId="0" xr:uid="{35F2EEFA-0391-4D83-91AB-F365744F4FFF}">
      <text>
        <r>
          <rPr>
            <b/>
            <sz val="9"/>
            <color indexed="81"/>
            <rFont val="Tahoma"/>
            <charset val="1"/>
          </rPr>
          <t>Insert live animal weight</t>
        </r>
      </text>
    </comment>
    <comment ref="I7" authorId="0" shapeId="0" xr:uid="{6BABBEE4-9575-4CDE-96AA-C023A13CA042}">
      <text>
        <r>
          <rPr>
            <b/>
            <sz val="9"/>
            <color indexed="81"/>
            <rFont val="Tahoma"/>
            <charset val="1"/>
          </rPr>
          <t>Insert dressing percentage, if unknown choose an estimate between50-53% for shorn sheep.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" authorId="0" shapeId="0" xr:uid="{99897FE0-D6E5-43DE-848B-DE2E66D594D0}">
      <text>
        <r>
          <rPr>
            <b/>
            <sz val="9"/>
            <color indexed="81"/>
            <rFont val="Tahoma"/>
            <charset val="1"/>
          </rPr>
          <t>Insert shrink percentage if unknown select an estimate between 2-5%.</t>
        </r>
      </text>
    </comment>
    <comment ref="I9" authorId="0" shapeId="0" xr:uid="{BD7EC423-E4A0-4D6B-905F-1800D9F8C57C}">
      <text>
        <r>
          <rPr>
            <b/>
            <sz val="9"/>
            <color indexed="81"/>
            <rFont val="Tahoma"/>
            <charset val="1"/>
          </rPr>
          <t>Insert the percentage of the carcass you are receiving this is likely to be 1 or .5 (meaning you are taking half the carcass)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0" authorId="0" shapeId="0" xr:uid="{9EE20D2D-6C7C-42EC-8882-4F7FAA3CF3B8}">
      <text>
        <r>
          <rPr>
            <b/>
            <sz val="9"/>
            <color indexed="81"/>
            <rFont val="Tahoma"/>
            <charset val="1"/>
          </rPr>
          <t>Put the number of animals you are buying here.</t>
        </r>
      </text>
    </comment>
    <comment ref="K24" authorId="1" shapeId="0" xr:uid="{07EF99E8-D452-41C3-925E-C05936CDE8E2}">
      <text>
        <r>
          <rPr>
            <sz val="12"/>
            <color rgb="FF000000"/>
            <rFont val="Tahoma"/>
            <family val="2"/>
          </rPr>
          <t xml:space="preserve">Enter the price of the animal if given on a $/head basis here. If the animal was purchased on a $/lb basis, enter that in the cell below. </t>
        </r>
      </text>
    </comment>
    <comment ref="K26" authorId="1" shapeId="0" xr:uid="{4AD0CC5E-E934-4705-9DBA-419354288BE2}">
      <text>
        <r>
          <rPr>
            <sz val="12"/>
            <color rgb="FF000000"/>
            <rFont val="Aptos Narrow"/>
            <scheme val="minor"/>
          </rPr>
          <t xml:space="preserve">Enter the price of the animal if given on a $/lb basis here. If the animal was purchased on a $/head basis, enter that in the cell above. </t>
        </r>
        <r>
          <rPr>
            <sz val="12"/>
            <color rgb="FF000000"/>
            <rFont val="Aptos Narrow"/>
            <scheme val="minor"/>
          </rPr>
          <t xml:space="preserve">
</t>
        </r>
      </text>
    </comment>
    <comment ref="I36" authorId="1" shapeId="0" xr:uid="{A77755D7-4E01-46D5-B276-86ABD2C20854}">
      <text>
        <r>
          <rPr>
            <sz val="12"/>
            <color rgb="FF000000"/>
            <rFont val="Tahoma"/>
            <family val="2"/>
          </rPr>
          <t xml:space="preserve">Insert the processors harvest/kill fee here if there is a $/Head charge </t>
        </r>
      </text>
    </comment>
    <comment ref="K36" authorId="1" shapeId="0" xr:uid="{8CD22CC4-C46D-4275-AB4F-DB6CC5061EEA}">
      <text>
        <r>
          <rPr>
            <sz val="12"/>
            <color rgb="FF000000"/>
            <rFont val="Aptos Narrow"/>
            <scheme val="minor"/>
          </rPr>
          <t xml:space="preserve">Insert the processors harvest/kill fee here if it is charged on a $/lb basis. 
</t>
        </r>
      </text>
    </comment>
    <comment ref="I37" authorId="1" shapeId="0" xr:uid="{09FB0309-501C-478E-A694-FB7F29FAAAD7}">
      <text>
        <r>
          <rPr>
            <sz val="12"/>
            <color rgb="FF000000"/>
            <rFont val="Aptos Narrow"/>
            <scheme val="minor"/>
          </rPr>
          <t xml:space="preserve">Insert the processors Processessing fee here if there is a $/Head charge. 
</t>
        </r>
      </text>
    </comment>
    <comment ref="K37" authorId="1" shapeId="0" xr:uid="{B0954ACA-7CA9-4C6B-AEA4-DE68A7E1FC26}">
      <text>
        <r>
          <rPr>
            <sz val="11"/>
            <color rgb="FF000000"/>
            <rFont val="Aptos Narrow"/>
            <scheme val="minor"/>
          </rPr>
          <t xml:space="preserve">Insert the processors processessing fee here if it is charged on $/lbs basis. 
</t>
        </r>
      </text>
    </comment>
    <comment ref="I41" authorId="1" shapeId="0" xr:uid="{3EA48B88-A8FB-47DC-8713-15F4BA443058}">
      <text>
        <r>
          <rPr>
            <sz val="12"/>
            <color rgb="FF000000"/>
            <rFont val="Tahoma"/>
            <family val="2"/>
          </rPr>
          <t xml:space="preserve">Some processors charge a quartering fee. If applicable, enter the quartering fee here.  </t>
        </r>
      </text>
    </comment>
    <comment ref="I42" authorId="1" shapeId="0" xr:uid="{84392D85-2C88-447B-894C-C2CC1FC3C378}">
      <text>
        <r>
          <rPr>
            <sz val="12"/>
            <color rgb="FF000000"/>
            <rFont val="Tahoma"/>
            <family val="2"/>
          </rPr>
          <t>Some processors charge a tenderizing fee. If applicable, enter the tenderizing fee here as $/lb being tenderized.</t>
        </r>
      </text>
    </comment>
    <comment ref="K42" authorId="1" shapeId="0" xr:uid="{3FF8414E-66CD-4770-A20D-F7D7C169061A}">
      <text>
        <r>
          <rPr>
            <sz val="12"/>
            <color rgb="FF000000"/>
            <rFont val="Tahoma"/>
            <family val="2"/>
          </rPr>
          <t xml:space="preserve">If applicable, enter the total pounds being tenderized. </t>
        </r>
      </text>
    </comment>
    <comment ref="I43" authorId="1" shapeId="0" xr:uid="{05587FFB-F336-454D-BC49-A9C023573A3C}">
      <text>
        <r>
          <rPr>
            <sz val="12"/>
            <color rgb="FF000000"/>
            <rFont val="Tahoma"/>
            <family val="2"/>
          </rPr>
          <t xml:space="preserve">If your processor requires a disposal fee, enter that here. </t>
        </r>
      </text>
    </comment>
    <comment ref="I44" authorId="1" shapeId="0" xr:uid="{CD6E29A4-5CD8-43CE-AD99-D07459AAD156}">
      <text>
        <r>
          <rPr>
            <sz val="12"/>
            <color rgb="FF000000"/>
            <rFont val="Tahoma"/>
            <family val="2"/>
          </rPr>
          <t xml:space="preserve">Enter all other miscellaneous  processing costs here. </t>
        </r>
      </text>
    </comment>
  </commentList>
</comments>
</file>

<file path=xl/sharedStrings.xml><?xml version="1.0" encoding="utf-8"?>
<sst xmlns="http://schemas.openxmlformats.org/spreadsheetml/2006/main" count="422" uniqueCount="76">
  <si>
    <t>Units</t>
  </si>
  <si>
    <t>Value</t>
  </si>
  <si>
    <t>pounds</t>
  </si>
  <si>
    <t>percentage</t>
  </si>
  <si>
    <t>portion</t>
  </si>
  <si>
    <t>Hot Carcass Weight:</t>
  </si>
  <si>
    <t>Cold Carcass Weight:</t>
  </si>
  <si>
    <t>Head</t>
  </si>
  <si>
    <t>head</t>
  </si>
  <si>
    <t>Split of Carcass</t>
  </si>
  <si>
    <t>Split of Carcass:</t>
  </si>
  <si>
    <t>Total Cold Carcass Weight:</t>
  </si>
  <si>
    <t>Section 2: Cost of Live Animal</t>
  </si>
  <si>
    <t>Cost of Animal ($/Head Basis)</t>
  </si>
  <si>
    <t>Cost of Animal ($/Pound Basis)</t>
  </si>
  <si>
    <t>or</t>
  </si>
  <si>
    <t>Pounds</t>
  </si>
  <si>
    <t>$/Head</t>
  </si>
  <si>
    <t>$/lbs</t>
  </si>
  <si>
    <t>Cost of the Live Animal:</t>
  </si>
  <si>
    <t>Section 3: Processing Fees</t>
  </si>
  <si>
    <t>$/lb</t>
  </si>
  <si>
    <t>Total</t>
  </si>
  <si>
    <t>OR</t>
  </si>
  <si>
    <t>Total Fees:</t>
  </si>
  <si>
    <t>Portion</t>
  </si>
  <si>
    <t>-</t>
  </si>
  <si>
    <t>Unit</t>
  </si>
  <si>
    <t>Lbs</t>
  </si>
  <si>
    <t xml:space="preserve">Total Meat in Freezer: </t>
  </si>
  <si>
    <t>Section 5: Total Costs</t>
  </si>
  <si>
    <t>Processing Fees:</t>
  </si>
  <si>
    <t>Total Meat per Head:</t>
  </si>
  <si>
    <t>$/head(s)</t>
  </si>
  <si>
    <t>Live Animal Weight:</t>
  </si>
  <si>
    <t>Dressing Percentage:</t>
  </si>
  <si>
    <t>Shrink Percentage:</t>
  </si>
  <si>
    <t>Number of Head:</t>
  </si>
  <si>
    <t>Calculations</t>
  </si>
  <si>
    <t>Example Section</t>
  </si>
  <si>
    <t>User Section (Enter your values only in shaded cells)</t>
  </si>
  <si>
    <t>Total Processing Cost:</t>
  </si>
  <si>
    <t>Cost of Animal ($/Head Basis):</t>
  </si>
  <si>
    <t>Cost of Animal ($/Pound Basis):</t>
  </si>
  <si>
    <t>Cost for portion:</t>
  </si>
  <si>
    <t xml:space="preserve">Total Processing Costs: </t>
  </si>
  <si>
    <t>Harvest:</t>
  </si>
  <si>
    <t>Processessing:</t>
  </si>
  <si>
    <t>Disposal:</t>
  </si>
  <si>
    <t>Other:</t>
  </si>
  <si>
    <t>Weight &amp; # of Head</t>
  </si>
  <si>
    <t>Cost</t>
  </si>
  <si>
    <t>Tenderizing and Quartering</t>
  </si>
  <si>
    <t>Tenderizing:</t>
  </si>
  <si>
    <t>Price</t>
  </si>
  <si>
    <t>$/Lbs</t>
  </si>
  <si>
    <t>Pounds Tenderized</t>
  </si>
  <si>
    <t>Cost of Animal(s):</t>
  </si>
  <si>
    <t>Separation of Carcass (Whole, 1/2):</t>
  </si>
  <si>
    <t>Shoulder</t>
  </si>
  <si>
    <t>Rack</t>
  </si>
  <si>
    <t>Loin</t>
  </si>
  <si>
    <t>Leg</t>
  </si>
  <si>
    <t xml:space="preserve"> of HCW</t>
  </si>
  <si>
    <t>of HCW</t>
  </si>
  <si>
    <t>Quartering/half:</t>
  </si>
  <si>
    <t>Quartering/half fee:</t>
  </si>
  <si>
    <t>Section 4: Estimated Total Pounds of Meat in Freezer</t>
  </si>
  <si>
    <t>Section 1: Estimated Cold Carcass Weight Calculations</t>
  </si>
  <si>
    <t>Estimated Total Cost per lb of Freezer Meat:</t>
  </si>
  <si>
    <t>Estimated Total Cost ($/Head):</t>
  </si>
  <si>
    <t>Rack/rib</t>
  </si>
  <si>
    <t>Breast</t>
  </si>
  <si>
    <t>Ground lamb (trimmings)</t>
  </si>
  <si>
    <t>Estimated</t>
  </si>
  <si>
    <t>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</si>
</sst>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0.0"/>
  </numFmts>
  <fonts count="1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14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sz val="12"/>
      <color rgb="FF000000"/>
      <name val="Tahoma"/>
      <family val="2"/>
    </font>
    <font>
      <sz val="11"/>
      <color rgb="FF000000"/>
      <name val="Aptos Narrow"/>
      <scheme val="minor"/>
    </font>
    <font>
      <sz val="12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0" fillId="0" borderId="0" xfId="0" applyAlignment="1">
      <alignment horizontal="center" vertical="center"/>
    </xf>
    <xf numFmtId="164" fontId="0" fillId="0" borderId="3" xfId="0" applyNumberFormat="1" applyBorder="1"/>
    <xf numFmtId="164" fontId="0" fillId="0" borderId="2" xfId="0" applyNumberFormat="1" applyBorder="1"/>
    <xf numFmtId="0" fontId="0" fillId="0" borderId="4" xfId="0" applyBorder="1"/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164" fontId="1" fillId="0" borderId="3" xfId="0" applyNumberFormat="1" applyFont="1" applyBorder="1"/>
    <xf numFmtId="164" fontId="1" fillId="0" borderId="2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7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3" xfId="0" applyFon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164" fontId="0" fillId="0" borderId="2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6" fontId="1" fillId="0" borderId="2" xfId="0" applyNumberFormat="1" applyFont="1" applyBorder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6" fillId="0" borderId="2" xfId="0" applyFont="1" applyBorder="1" applyAlignment="1">
      <alignment horizontal="right"/>
    </xf>
    <xf numFmtId="9" fontId="0" fillId="0" borderId="2" xfId="1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2" fontId="0" fillId="0" borderId="2" xfId="1" applyNumberFormat="1" applyFont="1" applyBorder="1" applyAlignment="1">
      <alignment horizontal="center"/>
    </xf>
    <xf numFmtId="3" fontId="0" fillId="2" borderId="2" xfId="0" applyNumberFormat="1" applyFill="1" applyBorder="1" applyAlignment="1" applyProtection="1">
      <alignment horizontal="center"/>
      <protection locked="0"/>
    </xf>
    <xf numFmtId="9" fontId="0" fillId="2" borderId="2" xfId="1" applyFont="1" applyFill="1" applyBorder="1" applyAlignment="1" applyProtection="1">
      <alignment horizontal="center"/>
      <protection locked="0"/>
    </xf>
    <xf numFmtId="2" fontId="0" fillId="2" borderId="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9" fontId="0" fillId="0" borderId="2" xfId="1" applyFont="1" applyBorder="1" applyAlignment="1" applyProtection="1">
      <alignment horizontal="center"/>
    </xf>
    <xf numFmtId="0" fontId="1" fillId="0" borderId="2" xfId="0" applyFont="1" applyBorder="1" applyAlignment="1">
      <alignment horizontal="right"/>
    </xf>
    <xf numFmtId="164" fontId="0" fillId="0" borderId="3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0" fillId="0" borderId="2" xfId="1" applyNumberFormat="1" applyFont="1" applyBorder="1" applyAlignment="1" applyProtection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796D-CBC7-8F47-9797-F47E41D5CDFF}">
  <dimension ref="B1:M70"/>
  <sheetViews>
    <sheetView topLeftCell="C1" zoomScale="81" zoomScaleNormal="81" workbookViewId="0">
      <selection activeCell="C25" sqref="C25:D25"/>
    </sheetView>
  </sheetViews>
  <sheetFormatPr defaultColWidth="11.25" defaultRowHeight="15.75" x14ac:dyDescent="0.25"/>
  <cols>
    <col min="2" max="2" width="37.5" bestFit="1" customWidth="1"/>
    <col min="3" max="4" width="10.25" bestFit="1" customWidth="1"/>
    <col min="5" max="5" width="16.25" bestFit="1" customWidth="1"/>
    <col min="6" max="6" width="8.75" bestFit="1" customWidth="1"/>
    <col min="7" max="7" width="8.75" customWidth="1"/>
    <col min="8" max="8" width="37.5" bestFit="1" customWidth="1"/>
    <col min="9" max="10" width="10.25" bestFit="1" customWidth="1"/>
    <col min="11" max="11" width="16.25" bestFit="1" customWidth="1"/>
    <col min="12" max="12" width="8.25" bestFit="1" customWidth="1"/>
  </cols>
  <sheetData>
    <row r="1" spans="2:12" ht="26.25" x14ac:dyDescent="0.25">
      <c r="B1" s="76" t="s">
        <v>39</v>
      </c>
      <c r="C1" s="76"/>
      <c r="D1" s="76"/>
      <c r="E1" s="76"/>
      <c r="F1" s="76"/>
      <c r="G1" s="18"/>
      <c r="H1" s="76" t="s">
        <v>40</v>
      </c>
      <c r="I1" s="76"/>
      <c r="J1" s="76"/>
      <c r="K1" s="76"/>
      <c r="L1" s="76"/>
    </row>
    <row r="2" spans="2:12" ht="26.25" x14ac:dyDescent="0.25">
      <c r="B2" s="76"/>
      <c r="C2" s="76"/>
      <c r="D2" s="76"/>
      <c r="E2" s="76"/>
      <c r="F2" s="76"/>
      <c r="G2" s="18"/>
      <c r="H2" s="76"/>
      <c r="I2" s="76"/>
      <c r="J2" s="76"/>
      <c r="K2" s="76"/>
      <c r="L2" s="76"/>
    </row>
    <row r="3" spans="2:12" ht="18.75" x14ac:dyDescent="0.3">
      <c r="B3" s="79" t="s">
        <v>68</v>
      </c>
      <c r="C3" s="80"/>
      <c r="D3" s="80"/>
      <c r="E3" s="80"/>
      <c r="F3" s="80"/>
      <c r="G3" s="28"/>
      <c r="H3" s="77" t="s">
        <v>68</v>
      </c>
      <c r="I3" s="78"/>
      <c r="J3" s="78"/>
      <c r="K3" s="78"/>
      <c r="L3" s="78"/>
    </row>
    <row r="4" spans="2:12" x14ac:dyDescent="0.25">
      <c r="B4" s="82"/>
      <c r="C4" s="82"/>
      <c r="D4" s="82"/>
      <c r="E4" s="82"/>
      <c r="F4" s="82"/>
      <c r="G4" s="27"/>
      <c r="H4" s="82"/>
      <c r="I4" s="82"/>
      <c r="J4" s="82"/>
      <c r="K4" s="82"/>
      <c r="L4" s="82"/>
    </row>
    <row r="5" spans="2:12" x14ac:dyDescent="0.25">
      <c r="B5" s="4"/>
      <c r="C5" s="13" t="s">
        <v>1</v>
      </c>
      <c r="D5" s="13" t="s">
        <v>0</v>
      </c>
      <c r="H5" s="4"/>
      <c r="I5" s="11" t="s">
        <v>1</v>
      </c>
      <c r="J5" s="11" t="s">
        <v>0</v>
      </c>
    </row>
    <row r="6" spans="2:12" x14ac:dyDescent="0.25">
      <c r="B6" s="34" t="s">
        <v>34</v>
      </c>
      <c r="C6" s="36">
        <v>80</v>
      </c>
      <c r="D6" s="3" t="s">
        <v>2</v>
      </c>
      <c r="H6" s="33" t="s">
        <v>34</v>
      </c>
      <c r="I6" s="57"/>
      <c r="J6" s="3" t="s">
        <v>2</v>
      </c>
    </row>
    <row r="7" spans="2:12" x14ac:dyDescent="0.25">
      <c r="B7" s="34" t="s">
        <v>35</v>
      </c>
      <c r="C7" s="54">
        <v>0.45</v>
      </c>
      <c r="D7" s="3" t="s">
        <v>3</v>
      </c>
      <c r="H7" s="34" t="s">
        <v>35</v>
      </c>
      <c r="I7" s="58"/>
      <c r="J7" s="3" t="s">
        <v>3</v>
      </c>
    </row>
    <row r="8" spans="2:12" x14ac:dyDescent="0.25">
      <c r="B8" s="34" t="s">
        <v>36</v>
      </c>
      <c r="C8" s="54">
        <v>0.03</v>
      </c>
      <c r="D8" s="3" t="s">
        <v>3</v>
      </c>
      <c r="H8" s="34" t="s">
        <v>36</v>
      </c>
      <c r="I8" s="58"/>
      <c r="J8" s="3" t="s">
        <v>3</v>
      </c>
    </row>
    <row r="9" spans="2:12" x14ac:dyDescent="0.25">
      <c r="B9" s="34" t="s">
        <v>58</v>
      </c>
      <c r="C9" s="56">
        <v>1</v>
      </c>
      <c r="D9" s="3" t="s">
        <v>4</v>
      </c>
      <c r="H9" s="34" t="s">
        <v>58</v>
      </c>
      <c r="I9" s="59"/>
      <c r="J9" s="3" t="s">
        <v>4</v>
      </c>
    </row>
    <row r="10" spans="2:12" x14ac:dyDescent="0.25">
      <c r="B10" s="34" t="s">
        <v>37</v>
      </c>
      <c r="C10" s="16">
        <v>1</v>
      </c>
      <c r="D10" s="3" t="s">
        <v>8</v>
      </c>
      <c r="H10" s="34" t="s">
        <v>37</v>
      </c>
      <c r="I10" s="60"/>
      <c r="J10" s="3" t="s">
        <v>8</v>
      </c>
    </row>
    <row r="12" spans="2:12" x14ac:dyDescent="0.25">
      <c r="B12" s="83" t="s">
        <v>38</v>
      </c>
      <c r="C12" s="83"/>
      <c r="D12" s="83"/>
      <c r="E12" s="83"/>
      <c r="F12" s="83"/>
      <c r="G12" s="29"/>
      <c r="H12" s="84" t="s">
        <v>38</v>
      </c>
      <c r="I12" s="84"/>
      <c r="J12" s="84"/>
      <c r="K12" s="84"/>
      <c r="L12" s="84"/>
    </row>
    <row r="13" spans="2:12" x14ac:dyDescent="0.25">
      <c r="B13" s="4"/>
      <c r="C13" s="11" t="s">
        <v>1</v>
      </c>
      <c r="D13" s="11" t="s">
        <v>0</v>
      </c>
      <c r="H13" s="4"/>
      <c r="I13" s="11" t="s">
        <v>1</v>
      </c>
      <c r="J13" s="11" t="s">
        <v>0</v>
      </c>
    </row>
    <row r="14" spans="2:12" x14ac:dyDescent="0.25">
      <c r="B14" s="3" t="s">
        <v>5</v>
      </c>
      <c r="C14" s="16">
        <f>C6*C7</f>
        <v>36</v>
      </c>
      <c r="D14" s="5" t="s">
        <v>2</v>
      </c>
      <c r="H14" s="4" t="s">
        <v>5</v>
      </c>
      <c r="I14" s="16">
        <f>I6*I7</f>
        <v>0</v>
      </c>
      <c r="J14" s="5" t="s">
        <v>2</v>
      </c>
    </row>
    <row r="15" spans="2:12" x14ac:dyDescent="0.25">
      <c r="B15" s="3" t="s">
        <v>6</v>
      </c>
      <c r="C15" s="16">
        <f>C14-(C14*C8)</f>
        <v>34.92</v>
      </c>
      <c r="D15" s="5" t="s">
        <v>2</v>
      </c>
      <c r="H15" s="3" t="s">
        <v>6</v>
      </c>
      <c r="I15" s="16">
        <f>I14-(I14*I8)</f>
        <v>0</v>
      </c>
      <c r="J15" s="5" t="s">
        <v>2</v>
      </c>
    </row>
    <row r="16" spans="2:12" x14ac:dyDescent="0.25">
      <c r="B16" s="3" t="s">
        <v>10</v>
      </c>
      <c r="C16" s="37">
        <f>C9</f>
        <v>1</v>
      </c>
      <c r="D16" s="5" t="s">
        <v>4</v>
      </c>
      <c r="H16" s="3" t="s">
        <v>10</v>
      </c>
      <c r="I16" s="37">
        <f>I9</f>
        <v>0</v>
      </c>
      <c r="J16" s="5" t="s">
        <v>4</v>
      </c>
    </row>
    <row r="17" spans="2:12" x14ac:dyDescent="0.25">
      <c r="B17" s="3" t="s">
        <v>37</v>
      </c>
      <c r="C17" s="16">
        <v>1</v>
      </c>
      <c r="D17" s="5" t="s">
        <v>8</v>
      </c>
      <c r="H17" s="3" t="s">
        <v>37</v>
      </c>
      <c r="I17" s="16">
        <f>I10</f>
        <v>0</v>
      </c>
      <c r="J17" s="5" t="s">
        <v>8</v>
      </c>
    </row>
    <row r="18" spans="2:12" x14ac:dyDescent="0.25">
      <c r="B18" s="6" t="s">
        <v>11</v>
      </c>
      <c r="C18" s="50">
        <f>(C15*C16)*C17</f>
        <v>34.92</v>
      </c>
      <c r="D18" s="51" t="s">
        <v>2</v>
      </c>
      <c r="H18" s="6" t="s">
        <v>11</v>
      </c>
      <c r="I18" s="50">
        <f>(I15*I16)*I17</f>
        <v>0</v>
      </c>
      <c r="J18" s="51" t="s">
        <v>2</v>
      </c>
    </row>
    <row r="20" spans="2:12" ht="18.75" x14ac:dyDescent="0.3">
      <c r="B20" s="81" t="s">
        <v>12</v>
      </c>
      <c r="C20" s="81"/>
      <c r="D20" s="81"/>
      <c r="E20" s="81"/>
      <c r="F20" s="81"/>
      <c r="G20" s="30"/>
      <c r="H20" s="78" t="s">
        <v>12</v>
      </c>
      <c r="I20" s="78"/>
      <c r="J20" s="78"/>
      <c r="K20" s="78"/>
      <c r="L20" s="78"/>
    </row>
    <row r="21" spans="2:12" x14ac:dyDescent="0.25">
      <c r="B21" s="85"/>
      <c r="C21" s="85"/>
      <c r="D21" s="85"/>
      <c r="E21" s="85"/>
      <c r="F21" s="85"/>
      <c r="G21" s="7"/>
      <c r="H21" s="89"/>
      <c r="I21" s="89"/>
      <c r="J21" s="89"/>
      <c r="K21" s="89"/>
      <c r="L21" s="89"/>
    </row>
    <row r="22" spans="2:12" x14ac:dyDescent="0.25">
      <c r="B22" s="7"/>
      <c r="C22" s="86" t="s">
        <v>50</v>
      </c>
      <c r="D22" s="87"/>
      <c r="E22" s="88" t="s">
        <v>51</v>
      </c>
      <c r="F22" s="86"/>
      <c r="G22" s="27"/>
      <c r="H22" s="2"/>
      <c r="I22" s="86" t="s">
        <v>50</v>
      </c>
      <c r="J22" s="87"/>
      <c r="K22" s="88" t="s">
        <v>51</v>
      </c>
      <c r="L22" s="86"/>
    </row>
    <row r="23" spans="2:12" x14ac:dyDescent="0.25">
      <c r="B23" s="4"/>
      <c r="C23" s="39" t="s">
        <v>1</v>
      </c>
      <c r="D23" s="38" t="s">
        <v>0</v>
      </c>
      <c r="E23" s="12" t="s">
        <v>1</v>
      </c>
      <c r="F23" s="39" t="s">
        <v>0</v>
      </c>
      <c r="G23" s="31"/>
      <c r="H23" s="33"/>
      <c r="I23" s="39" t="s">
        <v>1</v>
      </c>
      <c r="J23" s="38" t="s">
        <v>0</v>
      </c>
      <c r="K23" s="12" t="s">
        <v>1</v>
      </c>
      <c r="L23" s="39" t="s">
        <v>0</v>
      </c>
    </row>
    <row r="24" spans="2:12" x14ac:dyDescent="0.25">
      <c r="B24" s="3" t="s">
        <v>13</v>
      </c>
      <c r="C24" s="16">
        <f>C10</f>
        <v>1</v>
      </c>
      <c r="D24" s="10" t="s">
        <v>7</v>
      </c>
      <c r="E24" s="24">
        <v>500</v>
      </c>
      <c r="F24" s="3" t="s">
        <v>17</v>
      </c>
      <c r="H24" s="33" t="s">
        <v>42</v>
      </c>
      <c r="I24" s="16">
        <f>I10</f>
        <v>0</v>
      </c>
      <c r="J24" s="10" t="s">
        <v>7</v>
      </c>
      <c r="K24" s="61"/>
      <c r="L24" s="3" t="s">
        <v>17</v>
      </c>
    </row>
    <row r="25" spans="2:12" x14ac:dyDescent="0.25">
      <c r="B25" s="3" t="s">
        <v>15</v>
      </c>
      <c r="C25" s="16" t="s">
        <v>23</v>
      </c>
      <c r="D25" s="66"/>
      <c r="E25" s="17" t="s">
        <v>23</v>
      </c>
      <c r="F25" s="17"/>
      <c r="G25" s="2"/>
      <c r="H25" s="34"/>
      <c r="I25" s="16"/>
      <c r="J25" s="66"/>
      <c r="K25" s="67" t="s">
        <v>23</v>
      </c>
      <c r="L25" s="16"/>
    </row>
    <row r="26" spans="2:12" x14ac:dyDescent="0.25">
      <c r="B26" s="3" t="s">
        <v>14</v>
      </c>
      <c r="C26" s="16"/>
      <c r="D26" s="10" t="s">
        <v>16</v>
      </c>
      <c r="E26" s="23"/>
      <c r="F26" s="3" t="s">
        <v>18</v>
      </c>
      <c r="H26" s="33" t="s">
        <v>43</v>
      </c>
      <c r="I26" s="36">
        <f>I6</f>
        <v>0</v>
      </c>
      <c r="J26" s="10" t="s">
        <v>16</v>
      </c>
      <c r="K26" s="62"/>
      <c r="L26" s="3" t="s">
        <v>18</v>
      </c>
    </row>
    <row r="27" spans="2:12" x14ac:dyDescent="0.25">
      <c r="B27" s="1"/>
      <c r="E27" s="1"/>
      <c r="J27" s="1"/>
      <c r="K27" s="1"/>
      <c r="L27" s="1"/>
    </row>
    <row r="28" spans="2:12" x14ac:dyDescent="0.25">
      <c r="B28" s="84" t="s">
        <v>38</v>
      </c>
      <c r="C28" s="84"/>
      <c r="D28" s="84"/>
      <c r="E28" s="84"/>
      <c r="F28" s="84"/>
      <c r="G28" s="27"/>
      <c r="H28" s="84" t="s">
        <v>38</v>
      </c>
      <c r="I28" s="84"/>
      <c r="J28" s="84"/>
      <c r="K28" s="84"/>
      <c r="L28" s="84"/>
    </row>
    <row r="29" spans="2:12" x14ac:dyDescent="0.25">
      <c r="B29" s="4"/>
      <c r="C29" s="17" t="s">
        <v>33</v>
      </c>
      <c r="D29" s="17" t="s">
        <v>18</v>
      </c>
      <c r="H29" s="33"/>
      <c r="I29" s="17" t="s">
        <v>33</v>
      </c>
      <c r="J29" s="17" t="s">
        <v>18</v>
      </c>
    </row>
    <row r="30" spans="2:12" x14ac:dyDescent="0.25">
      <c r="B30" s="4" t="s">
        <v>19</v>
      </c>
      <c r="C30" s="8">
        <f>E24*C24</f>
        <v>500</v>
      </c>
      <c r="D30" s="8">
        <f>E26</f>
        <v>0</v>
      </c>
      <c r="H30" s="34" t="s">
        <v>19</v>
      </c>
      <c r="I30" s="8">
        <f>K24*I24</f>
        <v>0</v>
      </c>
      <c r="J30" s="8">
        <f>K26</f>
        <v>0</v>
      </c>
    </row>
    <row r="31" spans="2:12" x14ac:dyDescent="0.25">
      <c r="B31" s="6" t="s">
        <v>44</v>
      </c>
      <c r="C31" s="15">
        <f>C30*C9</f>
        <v>500</v>
      </c>
      <c r="D31" s="15">
        <f>D30*C9</f>
        <v>0</v>
      </c>
      <c r="H31" s="35" t="s">
        <v>44</v>
      </c>
      <c r="I31" s="15">
        <f>I30*I9</f>
        <v>0</v>
      </c>
      <c r="J31" s="15">
        <f>J30*I9</f>
        <v>0</v>
      </c>
    </row>
    <row r="33" spans="2:12" ht="18.75" x14ac:dyDescent="0.3">
      <c r="B33" s="81" t="s">
        <v>20</v>
      </c>
      <c r="C33" s="81"/>
      <c r="D33" s="81"/>
      <c r="E33" s="81"/>
      <c r="F33" s="81"/>
      <c r="G33" s="30"/>
      <c r="H33" s="78" t="s">
        <v>20</v>
      </c>
      <c r="I33" s="78"/>
      <c r="J33" s="78"/>
      <c r="K33" s="78"/>
      <c r="L33" s="78"/>
    </row>
    <row r="34" spans="2:12" x14ac:dyDescent="0.25">
      <c r="B34" s="89"/>
      <c r="C34" s="89"/>
      <c r="D34" s="89"/>
      <c r="E34" s="89"/>
      <c r="F34" s="89"/>
      <c r="G34" s="2"/>
      <c r="H34" s="89"/>
      <c r="I34" s="89"/>
      <c r="J34" s="89"/>
      <c r="K34" s="89"/>
      <c r="L34" s="89"/>
    </row>
    <row r="35" spans="2:12" x14ac:dyDescent="0.25">
      <c r="B35" s="11"/>
      <c r="C35" s="11" t="s">
        <v>17</v>
      </c>
      <c r="D35" s="11"/>
      <c r="E35" s="11" t="s">
        <v>21</v>
      </c>
      <c r="F35" s="11" t="s">
        <v>22</v>
      </c>
      <c r="G35" s="31"/>
      <c r="H35" s="4"/>
      <c r="I35" s="11" t="s">
        <v>17</v>
      </c>
      <c r="J35" s="11"/>
      <c r="K35" s="11" t="s">
        <v>21</v>
      </c>
      <c r="L35" s="11" t="s">
        <v>22</v>
      </c>
    </row>
    <row r="36" spans="2:12" x14ac:dyDescent="0.25">
      <c r="B36" s="33" t="s">
        <v>46</v>
      </c>
      <c r="C36" s="25">
        <v>100</v>
      </c>
      <c r="D36" s="16" t="s">
        <v>23</v>
      </c>
      <c r="E36" s="25"/>
      <c r="F36" s="9">
        <f>(IF(C36&gt;0,C36,IF(E36&gt;0,(E36*C6),0)))*C10</f>
        <v>100</v>
      </c>
      <c r="G36" s="22"/>
      <c r="H36" s="33" t="s">
        <v>46</v>
      </c>
      <c r="I36" s="63"/>
      <c r="J36" s="16" t="s">
        <v>23</v>
      </c>
      <c r="K36" s="63"/>
      <c r="L36" s="9">
        <f>(IF(I36&gt;0,I36,IF(K36&gt;0,(K36*I6),0)))*I10</f>
        <v>0</v>
      </c>
    </row>
    <row r="37" spans="2:12" x14ac:dyDescent="0.25">
      <c r="B37" s="34" t="s">
        <v>47</v>
      </c>
      <c r="C37" s="25"/>
      <c r="D37" s="16" t="s">
        <v>23</v>
      </c>
      <c r="E37" s="25">
        <v>0.75</v>
      </c>
      <c r="F37" s="9">
        <f>(IF(C37&gt;0,C37,IF(E37&gt;0,(E37*C15),0)))*C10</f>
        <v>26.19</v>
      </c>
      <c r="G37" s="22"/>
      <c r="H37" s="34" t="s">
        <v>47</v>
      </c>
      <c r="I37" s="63"/>
      <c r="J37" s="16" t="s">
        <v>23</v>
      </c>
      <c r="K37" s="63"/>
      <c r="L37" s="9">
        <f>(IF(I37&gt;0,I37,IF(K37&gt;0,(K37*I15),0)))*I10</f>
        <v>0</v>
      </c>
    </row>
    <row r="39" spans="2:12" x14ac:dyDescent="0.25">
      <c r="B39" s="89" t="s">
        <v>52</v>
      </c>
      <c r="C39" s="89"/>
      <c r="D39" s="89"/>
      <c r="E39" s="89"/>
      <c r="F39" s="89"/>
      <c r="G39" s="2"/>
      <c r="H39" s="89" t="s">
        <v>52</v>
      </c>
      <c r="I39" s="89"/>
      <c r="J39" s="89"/>
      <c r="K39" s="89"/>
      <c r="L39" s="89"/>
    </row>
    <row r="40" spans="2:12" x14ac:dyDescent="0.25">
      <c r="B40" s="11"/>
      <c r="C40" s="11" t="s">
        <v>54</v>
      </c>
      <c r="D40" s="11" t="s">
        <v>27</v>
      </c>
      <c r="E40" s="4" t="s">
        <v>56</v>
      </c>
      <c r="F40" s="11" t="s">
        <v>22</v>
      </c>
      <c r="G40" s="31"/>
      <c r="H40" s="11"/>
      <c r="I40" s="11" t="s">
        <v>54</v>
      </c>
      <c r="J40" s="11" t="s">
        <v>27</v>
      </c>
      <c r="K40" s="11" t="s">
        <v>56</v>
      </c>
      <c r="L40" s="11" t="s">
        <v>22</v>
      </c>
    </row>
    <row r="41" spans="2:12" x14ac:dyDescent="0.25">
      <c r="B41" s="34" t="s">
        <v>65</v>
      </c>
      <c r="C41" s="16"/>
      <c r="D41" s="26" t="s">
        <v>17</v>
      </c>
      <c r="E41" s="40" t="s">
        <v>26</v>
      </c>
      <c r="F41" s="25">
        <f>C41*C10</f>
        <v>0</v>
      </c>
      <c r="G41" s="21"/>
      <c r="H41" s="33" t="s">
        <v>66</v>
      </c>
      <c r="I41" s="60"/>
      <c r="J41" s="26" t="s">
        <v>17</v>
      </c>
      <c r="K41" s="40" t="s">
        <v>26</v>
      </c>
      <c r="L41" s="25">
        <f>I41*I10</f>
        <v>0</v>
      </c>
    </row>
    <row r="42" spans="2:12" x14ac:dyDescent="0.25">
      <c r="B42" s="20" t="s">
        <v>53</v>
      </c>
      <c r="C42" s="16"/>
      <c r="D42" s="26" t="s">
        <v>55</v>
      </c>
      <c r="E42" s="25"/>
      <c r="F42" s="25">
        <f>C42*E42</f>
        <v>0</v>
      </c>
      <c r="G42" s="21"/>
      <c r="H42" s="20" t="s">
        <v>53</v>
      </c>
      <c r="I42" s="60"/>
      <c r="J42" s="26" t="s">
        <v>55</v>
      </c>
      <c r="K42" s="63"/>
      <c r="L42" s="25">
        <f>I42*K42</f>
        <v>0</v>
      </c>
    </row>
    <row r="43" spans="2:12" x14ac:dyDescent="0.25">
      <c r="B43" s="34" t="s">
        <v>48</v>
      </c>
      <c r="C43" s="25"/>
      <c r="D43" s="26"/>
      <c r="E43" s="41" t="s">
        <v>26</v>
      </c>
      <c r="F43" s="25">
        <f>C43</f>
        <v>0</v>
      </c>
      <c r="G43" s="21"/>
      <c r="H43" s="34" t="s">
        <v>48</v>
      </c>
      <c r="I43" s="63"/>
      <c r="J43" s="26"/>
      <c r="K43" s="41" t="s">
        <v>26</v>
      </c>
      <c r="L43" s="25">
        <f>I43</f>
        <v>0</v>
      </c>
    </row>
    <row r="44" spans="2:12" x14ac:dyDescent="0.25">
      <c r="B44" s="34" t="s">
        <v>49</v>
      </c>
      <c r="C44" s="16"/>
      <c r="D44" s="26"/>
      <c r="E44" s="40" t="s">
        <v>26</v>
      </c>
      <c r="F44" s="25">
        <f>C44</f>
        <v>0</v>
      </c>
      <c r="G44" s="21"/>
      <c r="H44" s="34" t="s">
        <v>49</v>
      </c>
      <c r="I44" s="60"/>
      <c r="J44" s="26"/>
      <c r="K44" s="40" t="s">
        <v>26</v>
      </c>
      <c r="L44" s="25">
        <f>I44</f>
        <v>0</v>
      </c>
    </row>
    <row r="45" spans="2:12" x14ac:dyDescent="0.25">
      <c r="B45" s="45" t="s">
        <v>41</v>
      </c>
      <c r="C45" s="43"/>
      <c r="D45" s="42"/>
      <c r="E45" s="43"/>
      <c r="F45" s="52">
        <f>SUM(F36:F44)</f>
        <v>126.19</v>
      </c>
      <c r="G45" s="21"/>
      <c r="H45" s="45" t="s">
        <v>41</v>
      </c>
      <c r="I45" s="43"/>
      <c r="J45" s="42"/>
      <c r="K45" s="43"/>
      <c r="L45" s="52">
        <f>SUM(L36:L44)</f>
        <v>0</v>
      </c>
    </row>
    <row r="46" spans="2:12" x14ac:dyDescent="0.25">
      <c r="D46" s="7"/>
    </row>
    <row r="47" spans="2:12" x14ac:dyDescent="0.25">
      <c r="B47" s="84" t="s">
        <v>38</v>
      </c>
      <c r="C47" s="84"/>
      <c r="D47" s="84"/>
      <c r="E47" s="84"/>
      <c r="F47" s="84"/>
      <c r="G47" s="27"/>
      <c r="H47" s="84" t="s">
        <v>38</v>
      </c>
      <c r="I47" s="84"/>
      <c r="J47" s="84"/>
      <c r="K47" s="84"/>
      <c r="L47" s="84"/>
    </row>
    <row r="48" spans="2:12" x14ac:dyDescent="0.25">
      <c r="B48" s="4"/>
      <c r="C48" s="11" t="s">
        <v>1</v>
      </c>
      <c r="D48" s="11" t="s">
        <v>0</v>
      </c>
      <c r="H48" s="4"/>
      <c r="I48" s="11" t="s">
        <v>1</v>
      </c>
      <c r="J48" s="11" t="s">
        <v>0</v>
      </c>
    </row>
    <row r="49" spans="2:13" x14ac:dyDescent="0.25">
      <c r="B49" s="34" t="s">
        <v>24</v>
      </c>
      <c r="C49" s="25">
        <f>F45</f>
        <v>126.19</v>
      </c>
      <c r="D49" s="3"/>
      <c r="H49" s="34" t="s">
        <v>24</v>
      </c>
      <c r="I49" s="25">
        <f>L45</f>
        <v>0</v>
      </c>
      <c r="J49" s="3"/>
    </row>
    <row r="50" spans="2:13" x14ac:dyDescent="0.25">
      <c r="B50" s="34" t="s">
        <v>9</v>
      </c>
      <c r="C50" s="37">
        <f>C9</f>
        <v>1</v>
      </c>
      <c r="D50" s="3" t="s">
        <v>25</v>
      </c>
      <c r="H50" s="33" t="s">
        <v>9</v>
      </c>
      <c r="I50" s="37" t="str">
        <f>IF(ISBLANK(I9),"-",I9)</f>
        <v>-</v>
      </c>
      <c r="J50" s="3" t="s">
        <v>25</v>
      </c>
    </row>
    <row r="51" spans="2:13" x14ac:dyDescent="0.25">
      <c r="B51" s="45"/>
      <c r="C51" s="43"/>
      <c r="D51" s="1"/>
      <c r="H51" s="20"/>
      <c r="I51" s="43"/>
      <c r="J51" s="1"/>
    </row>
    <row r="52" spans="2:13" x14ac:dyDescent="0.25">
      <c r="B52" s="35" t="s">
        <v>45</v>
      </c>
      <c r="C52" s="44">
        <f>C49*C50</f>
        <v>126.19</v>
      </c>
      <c r="D52" s="4"/>
      <c r="H52" s="35" t="s">
        <v>45</v>
      </c>
      <c r="I52" s="44" t="str">
        <f>IF(I50="-","-",I49*I50)</f>
        <v>-</v>
      </c>
      <c r="J52" s="4"/>
    </row>
    <row r="54" spans="2:13" ht="18.75" x14ac:dyDescent="0.3">
      <c r="B54" s="90" t="s">
        <v>67</v>
      </c>
      <c r="C54" s="81"/>
      <c r="D54" s="81"/>
      <c r="E54" s="81"/>
      <c r="F54" s="81"/>
      <c r="G54" s="30"/>
      <c r="H54" s="77" t="s">
        <v>67</v>
      </c>
      <c r="I54" s="78"/>
      <c r="J54" s="78"/>
      <c r="K54" s="78"/>
      <c r="L54" s="78"/>
    </row>
    <row r="55" spans="2:13" x14ac:dyDescent="0.25">
      <c r="K55" s="2"/>
      <c r="L55" s="2"/>
    </row>
    <row r="56" spans="2:13" x14ac:dyDescent="0.25">
      <c r="B56" s="11"/>
      <c r="C56" s="11" t="s">
        <v>1</v>
      </c>
      <c r="D56" s="11" t="s">
        <v>27</v>
      </c>
      <c r="E56" s="11" t="s">
        <v>1</v>
      </c>
      <c r="F56" s="11" t="s">
        <v>27</v>
      </c>
      <c r="G56" s="31"/>
      <c r="H56" s="4"/>
      <c r="I56" s="68" t="s">
        <v>74</v>
      </c>
      <c r="J56" s="68" t="s">
        <v>75</v>
      </c>
      <c r="K56" s="69" t="s">
        <v>27</v>
      </c>
      <c r="L56" s="11" t="s">
        <v>27</v>
      </c>
      <c r="M56" s="4"/>
    </row>
    <row r="57" spans="2:13" x14ac:dyDescent="0.25">
      <c r="B57" s="46" t="s">
        <v>59</v>
      </c>
      <c r="C57" s="55">
        <f>IF(C14&lt;=19,0.2,IF(C14&gt;19,0.21,0))</f>
        <v>0.21</v>
      </c>
      <c r="D57" s="3" t="s">
        <v>63</v>
      </c>
      <c r="E57" s="37">
        <f>(C57)*$C$14</f>
        <v>7.56</v>
      </c>
      <c r="F57" s="3" t="s">
        <v>28</v>
      </c>
      <c r="H57" s="46" t="s">
        <v>59</v>
      </c>
      <c r="I57" s="55" t="str">
        <f>IF(AND(I14&gt;0,I14&lt;=19),0.2,IF(I14&gt;19,0.21,IF(I14=0,"-",0)))</f>
        <v>-</v>
      </c>
      <c r="J57" s="55"/>
      <c r="K57" s="3" t="s">
        <v>63</v>
      </c>
      <c r="L57" s="37" t="str">
        <f>IF(J57&gt;0,J57*$I$14,IF(I57="-","-",(I57)*$I$14))</f>
        <v>-</v>
      </c>
      <c r="M57" s="4" t="s">
        <v>28</v>
      </c>
    </row>
    <row r="58" spans="2:13" x14ac:dyDescent="0.25">
      <c r="B58" s="47" t="s">
        <v>60</v>
      </c>
      <c r="C58" s="54">
        <f>IF(C14&lt;=19,0.09,IF(AND(25&gt;C14,C14&gt;=22),0.08,IF(AND(27&gt;C14,C14&gt;=25),0.09,IF(AND(29&gt;C14, C14&gt;=27),0.09,IF(AND(32&gt;C14, C14&gt;=29),0.08,IF(AND(40&gt;C14,C14&gt;=32),0.09,IF(C14&gt;=40,0.1,0)))))))</f>
        <v>0.09</v>
      </c>
      <c r="D58" s="3" t="s">
        <v>63</v>
      </c>
      <c r="E58" s="37">
        <f>(C58)*$C$14</f>
        <v>3.2399999999999998</v>
      </c>
      <c r="F58" s="3" t="s">
        <v>28</v>
      </c>
      <c r="H58" s="47" t="s">
        <v>60</v>
      </c>
      <c r="I58" s="70" t="str">
        <f>IF(I57="-","-",IF(I14&lt;=19,0.09,IF(AND(25&gt;I14,I14&gt;=22),0.08,IF(AND(27&gt;I14,I14&gt;=25),0.09,IF(AND(29&gt;I14, I14&gt;=27),0.09,IF(AND(32&gt;I14, I14&gt;=29),0.08,IF(AND(40&gt;I14,I14&gt;=32),0.09,IF(I14&gt;=40,0.1,0))))))))</f>
        <v>-</v>
      </c>
      <c r="J58" s="70"/>
      <c r="K58" s="3" t="s">
        <v>63</v>
      </c>
      <c r="L58" s="37" t="str">
        <f t="shared" ref="L58:L60" si="0">IF(J58&gt;0,J58*$I$14,IF(I58="-","-",(I58)*$I$14))</f>
        <v>-</v>
      </c>
      <c r="M58" s="3" t="s">
        <v>28</v>
      </c>
    </row>
    <row r="59" spans="2:13" x14ac:dyDescent="0.25">
      <c r="B59" s="47" t="s">
        <v>61</v>
      </c>
      <c r="C59" s="54">
        <f>IF(C14&lt;=19,0.08,IF(AND(25&gt;C14,C14&gt;=11),0.08,IF(AND(27&gt;C14,C14&gt;=25),0.1,IF(AND(29&gt;C14, C14&gt;=27),0.12,IF(AND(32&gt;C14, C14&gt;=29),0.12,IF(AND(40&gt;C14,C14&gt;=32),0.12,IF(C14&gt;=40,0.12,0)))))))</f>
        <v>0.12</v>
      </c>
      <c r="D59" s="3" t="s">
        <v>63</v>
      </c>
      <c r="E59" s="37">
        <f>(C59)*$C$14</f>
        <v>4.32</v>
      </c>
      <c r="F59" s="3" t="s">
        <v>28</v>
      </c>
      <c r="H59" s="47" t="s">
        <v>61</v>
      </c>
      <c r="I59" s="70" t="str">
        <f>IF(I57="-","-",IF(I14&lt;=19,0.08,IF(AND(25&gt;I14,I14&gt;=11),0.08,IF(AND(27&gt;I14,I14&gt;=25),0.1,IF(AND(29&gt;I14, I14&gt;=27),0.12,IF(AND(32&gt;I14, I14&gt;=29),0.12,IF(AND(40&gt;I14,I14&gt;=32),0.12,IF(I14&gt;=40,0.12,0))))))))</f>
        <v>-</v>
      </c>
      <c r="J59" s="70"/>
      <c r="K59" s="3" t="s">
        <v>63</v>
      </c>
      <c r="L59" s="37" t="str">
        <f t="shared" si="0"/>
        <v>-</v>
      </c>
      <c r="M59" s="3" t="s">
        <v>28</v>
      </c>
    </row>
    <row r="60" spans="2:13" x14ac:dyDescent="0.25">
      <c r="B60" s="47" t="s">
        <v>62</v>
      </c>
      <c r="C60" s="54">
        <f>IF(C14&lt;=19,0.25,IF(AND(25&gt;C14,C14&gt;=22),0.25,IF(AND(27&gt;C14,C14&gt;=25),0.25,IF(AND(29&gt;C14, C14&gt;=27),0.26,IF(AND(32&gt;C14, C14&gt;=29),0.25,IF(AND(40&gt;C14,C14&gt;=32),0.26,IF(C14&gt;=40,0.25,0)))))))</f>
        <v>0.26</v>
      </c>
      <c r="D60" s="3" t="s">
        <v>64</v>
      </c>
      <c r="E60" s="37">
        <f>(C60)*$C$14</f>
        <v>9.36</v>
      </c>
      <c r="F60" s="3" t="s">
        <v>28</v>
      </c>
      <c r="H60" s="47" t="s">
        <v>62</v>
      </c>
      <c r="I60" s="70" t="str">
        <f>IF(I57="-","-",IF(I14&lt;=19,0.25,IF(AND(25&gt;I14,I14&gt;=22),0.25,IF(AND(27&gt;I14,I14&gt;=25),0.25,IF(AND(29&gt;I14, I14&gt;=27),0.26,IF(AND(32&gt;I14, I14&gt;=29),0.25,IF(AND(40&gt;I14,I14&gt;=32),0.26,IF(I14&gt;=40,0.25,0))))))))</f>
        <v>-</v>
      </c>
      <c r="J60" s="70"/>
      <c r="K60" s="3" t="s">
        <v>64</v>
      </c>
      <c r="L60" s="37" t="str">
        <f t="shared" si="0"/>
        <v>-</v>
      </c>
      <c r="M60" s="3" t="s">
        <v>28</v>
      </c>
    </row>
    <row r="61" spans="2:13" x14ac:dyDescent="0.25">
      <c r="B61" s="47" t="s">
        <v>32</v>
      </c>
      <c r="C61" s="54">
        <f>E61/C14</f>
        <v>0.67999999999999994</v>
      </c>
      <c r="D61" s="3" t="s">
        <v>64</v>
      </c>
      <c r="E61" s="37">
        <f>SUM(E57:E60)</f>
        <v>24.479999999999997</v>
      </c>
      <c r="F61" s="3" t="s">
        <v>28</v>
      </c>
      <c r="H61" s="47" t="s">
        <v>32</v>
      </c>
      <c r="I61" s="70" t="str">
        <f>IF(I14=0,"-",L61/I14)</f>
        <v>-</v>
      </c>
      <c r="J61" s="70"/>
      <c r="K61" s="3"/>
      <c r="L61" s="37">
        <f>SUM(L57:L60)</f>
        <v>0</v>
      </c>
      <c r="M61" s="3" t="s">
        <v>28</v>
      </c>
    </row>
    <row r="62" spans="2:13" x14ac:dyDescent="0.25">
      <c r="B62" s="53" t="s">
        <v>29</v>
      </c>
      <c r="C62" s="48"/>
      <c r="D62" s="6"/>
      <c r="E62" s="49">
        <f>(SUM(E57:E60))*C9*C10</f>
        <v>24.479999999999997</v>
      </c>
      <c r="F62" s="6" t="s">
        <v>28</v>
      </c>
      <c r="G62" s="32"/>
      <c r="H62" s="71" t="s">
        <v>29</v>
      </c>
      <c r="I62" s="48"/>
      <c r="J62" s="48"/>
      <c r="K62" s="6"/>
      <c r="L62" s="49">
        <f>(SUM(L57:L60))*I9*I10</f>
        <v>0</v>
      </c>
      <c r="M62" s="6" t="s">
        <v>28</v>
      </c>
    </row>
    <row r="63" spans="2:13" x14ac:dyDescent="0.25">
      <c r="C63" s="19"/>
    </row>
    <row r="64" spans="2:13" ht="18.75" x14ac:dyDescent="0.3">
      <c r="B64" s="81" t="s">
        <v>30</v>
      </c>
      <c r="C64" s="81"/>
      <c r="D64" s="81"/>
      <c r="E64" s="81"/>
      <c r="F64" s="81"/>
      <c r="G64" s="30"/>
      <c r="H64" s="78" t="s">
        <v>30</v>
      </c>
      <c r="I64" s="78"/>
      <c r="J64" s="78"/>
      <c r="K64" s="78"/>
      <c r="L64" s="78"/>
    </row>
    <row r="66" spans="2:9" x14ac:dyDescent="0.25">
      <c r="B66" s="33" t="s">
        <v>57</v>
      </c>
      <c r="C66" s="8">
        <f>C31</f>
        <v>500</v>
      </c>
      <c r="H66" s="33" t="s">
        <v>57</v>
      </c>
      <c r="I66" s="72">
        <f>I31</f>
        <v>0</v>
      </c>
    </row>
    <row r="67" spans="2:9" x14ac:dyDescent="0.25">
      <c r="B67" s="34" t="s">
        <v>31</v>
      </c>
      <c r="C67" s="8">
        <f>C52</f>
        <v>126.19</v>
      </c>
      <c r="H67" s="34" t="s">
        <v>31</v>
      </c>
      <c r="I67" s="72" t="str">
        <f>I52</f>
        <v>-</v>
      </c>
    </row>
    <row r="68" spans="2:9" x14ac:dyDescent="0.25">
      <c r="B68" s="20"/>
      <c r="H68" s="20"/>
    </row>
    <row r="69" spans="2:9" x14ac:dyDescent="0.25">
      <c r="B69" s="65" t="s">
        <v>70</v>
      </c>
      <c r="C69" s="14">
        <f>SUM(C66:C67)</f>
        <v>626.19000000000005</v>
      </c>
      <c r="H69" s="65" t="s">
        <v>70</v>
      </c>
      <c r="I69" s="14">
        <f>SUM(I66:I67)</f>
        <v>0</v>
      </c>
    </row>
    <row r="70" spans="2:9" x14ac:dyDescent="0.25">
      <c r="B70" s="64" t="s">
        <v>69</v>
      </c>
      <c r="C70" s="14">
        <f>C69/E62</f>
        <v>25.579656862745104</v>
      </c>
      <c r="H70" s="64" t="s">
        <v>69</v>
      </c>
      <c r="I70" s="73" t="str">
        <f>IF(L62=0,"-",I69/L62)</f>
        <v>-</v>
      </c>
    </row>
  </sheetData>
  <mergeCells count="30">
    <mergeCell ref="B54:F54"/>
    <mergeCell ref="H54:L54"/>
    <mergeCell ref="H64:L64"/>
    <mergeCell ref="B64:F64"/>
    <mergeCell ref="H28:L28"/>
    <mergeCell ref="B39:F39"/>
    <mergeCell ref="H39:L39"/>
    <mergeCell ref="B34:F34"/>
    <mergeCell ref="H34:L34"/>
    <mergeCell ref="H47:L47"/>
    <mergeCell ref="B47:F47"/>
    <mergeCell ref="B21:F21"/>
    <mergeCell ref="B28:F28"/>
    <mergeCell ref="B33:F33"/>
    <mergeCell ref="H33:L33"/>
    <mergeCell ref="I22:J22"/>
    <mergeCell ref="K22:L22"/>
    <mergeCell ref="C22:D22"/>
    <mergeCell ref="E22:F22"/>
    <mergeCell ref="H21:L21"/>
    <mergeCell ref="B1:F2"/>
    <mergeCell ref="H1:L2"/>
    <mergeCell ref="H3:L3"/>
    <mergeCell ref="B3:F3"/>
    <mergeCell ref="B20:F20"/>
    <mergeCell ref="H20:L20"/>
    <mergeCell ref="B4:F4"/>
    <mergeCell ref="B12:F12"/>
    <mergeCell ref="H4:L4"/>
    <mergeCell ref="H12:L1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2AE6-FE92-446B-A773-B52F199340A8}">
  <dimension ref="B1:M72"/>
  <sheetViews>
    <sheetView showGridLines="0" tabSelected="1" topLeftCell="A5" zoomScale="80" zoomScaleNormal="80" workbookViewId="0">
      <selection activeCell="J9" sqref="J9"/>
    </sheetView>
  </sheetViews>
  <sheetFormatPr defaultRowHeight="15.75" x14ac:dyDescent="0.25"/>
  <cols>
    <col min="1" max="1" width="8.75"/>
    <col min="2" max="2" width="37.5" bestFit="1" customWidth="1"/>
    <col min="3" max="4" width="10.25" bestFit="1" customWidth="1"/>
    <col min="5" max="5" width="16.25" bestFit="1" customWidth="1"/>
    <col min="6" max="6" width="8.75" bestFit="1" customWidth="1"/>
    <col min="7" max="7" width="8.75" customWidth="1"/>
    <col min="8" max="8" width="37.5" bestFit="1" customWidth="1"/>
    <col min="9" max="10" width="10.25" bestFit="1" customWidth="1"/>
    <col min="11" max="11" width="16.25" bestFit="1" customWidth="1"/>
    <col min="12" max="12" width="8.25" bestFit="1" customWidth="1"/>
    <col min="13" max="13" width="8.75"/>
  </cols>
  <sheetData>
    <row r="1" spans="2:12" ht="26.25" x14ac:dyDescent="0.25">
      <c r="B1" s="76" t="s">
        <v>39</v>
      </c>
      <c r="C1" s="76"/>
      <c r="D1" s="76"/>
      <c r="E1" s="76"/>
      <c r="F1" s="76"/>
      <c r="G1" s="18"/>
      <c r="H1" s="76" t="s">
        <v>40</v>
      </c>
      <c r="I1" s="76"/>
      <c r="J1" s="76"/>
      <c r="K1" s="76"/>
      <c r="L1" s="76"/>
    </row>
    <row r="2" spans="2:12" ht="26.25" x14ac:dyDescent="0.25">
      <c r="B2" s="76"/>
      <c r="C2" s="76"/>
      <c r="D2" s="76"/>
      <c r="E2" s="76"/>
      <c r="F2" s="76"/>
      <c r="G2" s="18"/>
      <c r="H2" s="76"/>
      <c r="I2" s="76"/>
      <c r="J2" s="76"/>
      <c r="K2" s="76"/>
      <c r="L2" s="76"/>
    </row>
    <row r="3" spans="2:12" ht="18.75" x14ac:dyDescent="0.3">
      <c r="B3" s="79" t="s">
        <v>68</v>
      </c>
      <c r="C3" s="80"/>
      <c r="D3" s="80"/>
      <c r="E3" s="80"/>
      <c r="F3" s="80"/>
      <c r="G3" s="28"/>
      <c r="H3" s="77" t="s">
        <v>68</v>
      </c>
      <c r="I3" s="78"/>
      <c r="J3" s="78"/>
      <c r="K3" s="78"/>
      <c r="L3" s="78"/>
    </row>
    <row r="4" spans="2:12" x14ac:dyDescent="0.25">
      <c r="B4" s="82"/>
      <c r="C4" s="82"/>
      <c r="D4" s="82"/>
      <c r="E4" s="82"/>
      <c r="F4" s="82"/>
      <c r="G4" s="27"/>
      <c r="H4" s="82"/>
      <c r="I4" s="82"/>
      <c r="J4" s="82"/>
      <c r="K4" s="82"/>
      <c r="L4" s="82"/>
    </row>
    <row r="5" spans="2:12" x14ac:dyDescent="0.25">
      <c r="B5" s="4"/>
      <c r="C5" s="13" t="s">
        <v>1</v>
      </c>
      <c r="D5" s="13" t="s">
        <v>0</v>
      </c>
      <c r="H5" s="4"/>
      <c r="I5" s="11" t="s">
        <v>1</v>
      </c>
      <c r="J5" s="11" t="s">
        <v>0</v>
      </c>
    </row>
    <row r="6" spans="2:12" x14ac:dyDescent="0.25">
      <c r="B6" s="34" t="s">
        <v>34</v>
      </c>
      <c r="C6" s="36">
        <v>120</v>
      </c>
      <c r="D6" s="3" t="s">
        <v>2</v>
      </c>
      <c r="H6" s="33" t="s">
        <v>34</v>
      </c>
      <c r="I6" s="57"/>
      <c r="J6" s="3" t="s">
        <v>2</v>
      </c>
    </row>
    <row r="7" spans="2:12" x14ac:dyDescent="0.25">
      <c r="B7" s="34" t="s">
        <v>35</v>
      </c>
      <c r="C7" s="70">
        <v>0.5</v>
      </c>
      <c r="D7" s="3" t="s">
        <v>3</v>
      </c>
      <c r="H7" s="34" t="s">
        <v>35</v>
      </c>
      <c r="I7" s="58"/>
      <c r="J7" s="3" t="s">
        <v>3</v>
      </c>
    </row>
    <row r="8" spans="2:12" x14ac:dyDescent="0.25">
      <c r="B8" s="34" t="s">
        <v>36</v>
      </c>
      <c r="C8" s="70">
        <v>0.03</v>
      </c>
      <c r="D8" s="3" t="s">
        <v>3</v>
      </c>
      <c r="H8" s="34" t="s">
        <v>36</v>
      </c>
      <c r="I8" s="58"/>
      <c r="J8" s="3" t="s">
        <v>3</v>
      </c>
    </row>
    <row r="9" spans="2:12" x14ac:dyDescent="0.25">
      <c r="B9" s="34" t="s">
        <v>58</v>
      </c>
      <c r="C9" s="74">
        <v>1</v>
      </c>
      <c r="D9" s="3" t="s">
        <v>4</v>
      </c>
      <c r="H9" s="34" t="s">
        <v>58</v>
      </c>
      <c r="I9" s="59"/>
      <c r="J9" s="3" t="s">
        <v>4</v>
      </c>
    </row>
    <row r="10" spans="2:12" x14ac:dyDescent="0.25">
      <c r="B10" s="34" t="s">
        <v>37</v>
      </c>
      <c r="C10" s="16">
        <v>1</v>
      </c>
      <c r="D10" s="3" t="s">
        <v>8</v>
      </c>
      <c r="H10" s="34" t="s">
        <v>37</v>
      </c>
      <c r="I10" s="60"/>
      <c r="J10" s="3" t="s">
        <v>8</v>
      </c>
    </row>
    <row r="12" spans="2:12" x14ac:dyDescent="0.25">
      <c r="B12" s="83" t="s">
        <v>38</v>
      </c>
      <c r="C12" s="83"/>
      <c r="D12" s="83"/>
      <c r="E12" s="83"/>
      <c r="F12" s="83"/>
      <c r="G12" s="29"/>
      <c r="H12" s="84" t="s">
        <v>38</v>
      </c>
      <c r="I12" s="84"/>
      <c r="J12" s="84"/>
      <c r="K12" s="84"/>
      <c r="L12" s="84"/>
    </row>
    <row r="13" spans="2:12" x14ac:dyDescent="0.25">
      <c r="B13" s="4"/>
      <c r="C13" s="11" t="s">
        <v>1</v>
      </c>
      <c r="D13" s="11" t="s">
        <v>0</v>
      </c>
      <c r="H13" s="4"/>
      <c r="I13" s="11" t="s">
        <v>1</v>
      </c>
      <c r="J13" s="11" t="s">
        <v>0</v>
      </c>
    </row>
    <row r="14" spans="2:12" x14ac:dyDescent="0.25">
      <c r="B14" s="3" t="s">
        <v>5</v>
      </c>
      <c r="C14" s="16">
        <f>C6*C7</f>
        <v>60</v>
      </c>
      <c r="D14" s="5" t="s">
        <v>2</v>
      </c>
      <c r="H14" s="4" t="s">
        <v>5</v>
      </c>
      <c r="I14" s="16">
        <f>I6*I7</f>
        <v>0</v>
      </c>
      <c r="J14" s="5" t="s">
        <v>2</v>
      </c>
    </row>
    <row r="15" spans="2:12" x14ac:dyDescent="0.25">
      <c r="B15" s="3" t="s">
        <v>6</v>
      </c>
      <c r="C15" s="16">
        <f>C14-(C14*C8)</f>
        <v>58.2</v>
      </c>
      <c r="D15" s="5" t="s">
        <v>2</v>
      </c>
      <c r="H15" s="3" t="s">
        <v>6</v>
      </c>
      <c r="I15" s="16">
        <f>I14-(I14*I8)</f>
        <v>0</v>
      </c>
      <c r="J15" s="5" t="s">
        <v>2</v>
      </c>
    </row>
    <row r="16" spans="2:12" x14ac:dyDescent="0.25">
      <c r="B16" s="3" t="s">
        <v>10</v>
      </c>
      <c r="C16" s="37">
        <f>C9</f>
        <v>1</v>
      </c>
      <c r="D16" s="5" t="s">
        <v>4</v>
      </c>
      <c r="H16" s="3" t="s">
        <v>10</v>
      </c>
      <c r="I16" s="37">
        <f>I9</f>
        <v>0</v>
      </c>
      <c r="J16" s="5" t="s">
        <v>4</v>
      </c>
    </row>
    <row r="17" spans="2:12" x14ac:dyDescent="0.25">
      <c r="B17" s="3" t="s">
        <v>37</v>
      </c>
      <c r="C17" s="16">
        <v>1</v>
      </c>
      <c r="D17" s="5" t="s">
        <v>8</v>
      </c>
      <c r="H17" s="3" t="s">
        <v>37</v>
      </c>
      <c r="I17" s="16">
        <f>I10</f>
        <v>0</v>
      </c>
      <c r="J17" s="5" t="s">
        <v>8</v>
      </c>
    </row>
    <row r="18" spans="2:12" x14ac:dyDescent="0.25">
      <c r="B18" s="6" t="s">
        <v>11</v>
      </c>
      <c r="C18" s="50">
        <f>(C15*C16)*C17</f>
        <v>58.2</v>
      </c>
      <c r="D18" s="51" t="s">
        <v>2</v>
      </c>
      <c r="H18" s="6" t="s">
        <v>11</v>
      </c>
      <c r="I18" s="50">
        <f>(I15*I16)*I17</f>
        <v>0</v>
      </c>
      <c r="J18" s="51" t="s">
        <v>2</v>
      </c>
    </row>
    <row r="20" spans="2:12" ht="18.75" x14ac:dyDescent="0.3">
      <c r="B20" s="81" t="s">
        <v>12</v>
      </c>
      <c r="C20" s="81"/>
      <c r="D20" s="81"/>
      <c r="E20" s="81"/>
      <c r="F20" s="81"/>
      <c r="G20" s="30"/>
      <c r="H20" s="78" t="s">
        <v>12</v>
      </c>
      <c r="I20" s="78"/>
      <c r="J20" s="78"/>
      <c r="K20" s="78"/>
      <c r="L20" s="78"/>
    </row>
    <row r="21" spans="2:12" x14ac:dyDescent="0.25">
      <c r="B21" s="85"/>
      <c r="C21" s="85"/>
      <c r="D21" s="85"/>
      <c r="E21" s="85"/>
      <c r="F21" s="85"/>
      <c r="G21" s="7"/>
      <c r="H21" s="89"/>
      <c r="I21" s="89"/>
      <c r="J21" s="89"/>
      <c r="K21" s="89"/>
      <c r="L21" s="89"/>
    </row>
    <row r="22" spans="2:12" x14ac:dyDescent="0.25">
      <c r="B22" s="7"/>
      <c r="C22" s="86" t="s">
        <v>50</v>
      </c>
      <c r="D22" s="87"/>
      <c r="E22" s="88" t="s">
        <v>51</v>
      </c>
      <c r="F22" s="86"/>
      <c r="G22" s="27"/>
      <c r="H22" s="2"/>
      <c r="I22" s="86" t="s">
        <v>50</v>
      </c>
      <c r="J22" s="87"/>
      <c r="K22" s="88" t="s">
        <v>51</v>
      </c>
      <c r="L22" s="86"/>
    </row>
    <row r="23" spans="2:12" x14ac:dyDescent="0.25">
      <c r="B23" s="4"/>
      <c r="C23" s="39" t="s">
        <v>1</v>
      </c>
      <c r="D23" s="38" t="s">
        <v>0</v>
      </c>
      <c r="E23" s="12" t="s">
        <v>1</v>
      </c>
      <c r="F23" s="39" t="s">
        <v>0</v>
      </c>
      <c r="G23" s="31"/>
      <c r="H23" s="33"/>
      <c r="I23" s="39" t="s">
        <v>1</v>
      </c>
      <c r="J23" s="38" t="s">
        <v>0</v>
      </c>
      <c r="K23" s="12" t="s">
        <v>1</v>
      </c>
      <c r="L23" s="39" t="s">
        <v>0</v>
      </c>
    </row>
    <row r="24" spans="2:12" x14ac:dyDescent="0.25">
      <c r="B24" s="3" t="s">
        <v>13</v>
      </c>
      <c r="C24" s="16">
        <f>C10</f>
        <v>1</v>
      </c>
      <c r="D24" s="10" t="s">
        <v>7</v>
      </c>
      <c r="E24" s="24">
        <v>600</v>
      </c>
      <c r="F24" s="3" t="s">
        <v>17</v>
      </c>
      <c r="H24" s="33" t="s">
        <v>42</v>
      </c>
      <c r="I24" s="16">
        <f>I10</f>
        <v>0</v>
      </c>
      <c r="J24" s="10" t="s">
        <v>7</v>
      </c>
      <c r="K24" s="61"/>
      <c r="L24" s="3" t="s">
        <v>17</v>
      </c>
    </row>
    <row r="25" spans="2:12" x14ac:dyDescent="0.25">
      <c r="B25" s="3" t="s">
        <v>15</v>
      </c>
      <c r="C25" s="16" t="s">
        <v>23</v>
      </c>
      <c r="D25" s="66"/>
      <c r="E25" s="17" t="s">
        <v>23</v>
      </c>
      <c r="F25" s="17"/>
      <c r="G25" s="2"/>
      <c r="H25" s="34"/>
      <c r="I25" s="16"/>
      <c r="J25" s="66"/>
      <c r="K25" s="67" t="s">
        <v>23</v>
      </c>
      <c r="L25" s="16"/>
    </row>
    <row r="26" spans="2:12" x14ac:dyDescent="0.25">
      <c r="B26" s="3" t="s">
        <v>14</v>
      </c>
      <c r="C26" s="16"/>
      <c r="D26" s="10" t="s">
        <v>16</v>
      </c>
      <c r="E26" s="23"/>
      <c r="F26" s="3" t="s">
        <v>18</v>
      </c>
      <c r="H26" s="33" t="s">
        <v>43</v>
      </c>
      <c r="I26" s="36">
        <f>I6</f>
        <v>0</v>
      </c>
      <c r="J26" s="10" t="s">
        <v>16</v>
      </c>
      <c r="K26" s="62"/>
      <c r="L26" s="3" t="s">
        <v>18</v>
      </c>
    </row>
    <row r="27" spans="2:12" x14ac:dyDescent="0.25">
      <c r="B27" s="1"/>
      <c r="E27" s="1"/>
      <c r="J27" s="1"/>
      <c r="K27" s="1"/>
      <c r="L27" s="1"/>
    </row>
    <row r="28" spans="2:12" x14ac:dyDescent="0.25">
      <c r="B28" s="84" t="s">
        <v>38</v>
      </c>
      <c r="C28" s="84"/>
      <c r="D28" s="84"/>
      <c r="E28" s="84"/>
      <c r="F28" s="84"/>
      <c r="G28" s="27"/>
      <c r="H28" s="84" t="s">
        <v>38</v>
      </c>
      <c r="I28" s="84"/>
      <c r="J28" s="84"/>
      <c r="K28" s="84"/>
      <c r="L28" s="84"/>
    </row>
    <row r="29" spans="2:12" x14ac:dyDescent="0.25">
      <c r="B29" s="4"/>
      <c r="C29" s="17" t="s">
        <v>33</v>
      </c>
      <c r="D29" s="17" t="s">
        <v>18</v>
      </c>
      <c r="H29" s="33"/>
      <c r="I29" s="17" t="s">
        <v>33</v>
      </c>
      <c r="J29" s="17" t="s">
        <v>18</v>
      </c>
    </row>
    <row r="30" spans="2:12" x14ac:dyDescent="0.25">
      <c r="B30" s="4" t="s">
        <v>19</v>
      </c>
      <c r="C30" s="8">
        <f>E24*C24</f>
        <v>600</v>
      </c>
      <c r="D30" s="8">
        <f>E26</f>
        <v>0</v>
      </c>
      <c r="H30" s="34" t="s">
        <v>19</v>
      </c>
      <c r="I30" s="8">
        <f>K24*I24</f>
        <v>0</v>
      </c>
      <c r="J30" s="8">
        <f>K26</f>
        <v>0</v>
      </c>
    </row>
    <row r="31" spans="2:12" x14ac:dyDescent="0.25">
      <c r="B31" s="6" t="s">
        <v>44</v>
      </c>
      <c r="C31" s="15">
        <f>C30*C9</f>
        <v>600</v>
      </c>
      <c r="D31" s="15">
        <f>D30*C9</f>
        <v>0</v>
      </c>
      <c r="H31" s="35" t="s">
        <v>44</v>
      </c>
      <c r="I31" s="15">
        <f>I30*I9</f>
        <v>0</v>
      </c>
      <c r="J31" s="15">
        <f>J30*I9</f>
        <v>0</v>
      </c>
    </row>
    <row r="33" spans="2:12" ht="18.75" x14ac:dyDescent="0.3">
      <c r="B33" s="81" t="s">
        <v>20</v>
      </c>
      <c r="C33" s="81"/>
      <c r="D33" s="81"/>
      <c r="E33" s="81"/>
      <c r="F33" s="81"/>
      <c r="G33" s="30"/>
      <c r="H33" s="78" t="s">
        <v>20</v>
      </c>
      <c r="I33" s="78"/>
      <c r="J33" s="78"/>
      <c r="K33" s="78"/>
      <c r="L33" s="78"/>
    </row>
    <row r="34" spans="2:12" x14ac:dyDescent="0.25">
      <c r="B34" s="89"/>
      <c r="C34" s="89"/>
      <c r="D34" s="89"/>
      <c r="E34" s="89"/>
      <c r="F34" s="89"/>
      <c r="G34" s="2"/>
      <c r="H34" s="89"/>
      <c r="I34" s="89"/>
      <c r="J34" s="89"/>
      <c r="K34" s="89"/>
      <c r="L34" s="89"/>
    </row>
    <row r="35" spans="2:12" x14ac:dyDescent="0.25">
      <c r="B35" s="11"/>
      <c r="C35" s="11" t="s">
        <v>17</v>
      </c>
      <c r="D35" s="11"/>
      <c r="E35" s="11" t="s">
        <v>21</v>
      </c>
      <c r="F35" s="11" t="s">
        <v>22</v>
      </c>
      <c r="G35" s="31"/>
      <c r="H35" s="4"/>
      <c r="I35" s="11" t="s">
        <v>17</v>
      </c>
      <c r="J35" s="11"/>
      <c r="K35" s="11" t="s">
        <v>21</v>
      </c>
      <c r="L35" s="11" t="s">
        <v>22</v>
      </c>
    </row>
    <row r="36" spans="2:12" x14ac:dyDescent="0.25">
      <c r="B36" s="33" t="s">
        <v>46</v>
      </c>
      <c r="C36" s="25">
        <v>100</v>
      </c>
      <c r="D36" s="16" t="s">
        <v>23</v>
      </c>
      <c r="E36" s="25"/>
      <c r="F36" s="9">
        <f>(IF(C36&gt;0,C36,IF(E36&gt;0,(E36*C6),0)))*C10</f>
        <v>100</v>
      </c>
      <c r="G36" s="22"/>
      <c r="H36" s="33" t="s">
        <v>46</v>
      </c>
      <c r="I36" s="63"/>
      <c r="J36" s="16" t="s">
        <v>23</v>
      </c>
      <c r="K36" s="63"/>
      <c r="L36" s="9">
        <f>(IF(I36&gt;0,I36,IF(K36&gt;0,(K36*I6),0)))*I10</f>
        <v>0</v>
      </c>
    </row>
    <row r="37" spans="2:12" x14ac:dyDescent="0.25">
      <c r="B37" s="34" t="s">
        <v>47</v>
      </c>
      <c r="C37" s="25"/>
      <c r="D37" s="16" t="s">
        <v>23</v>
      </c>
      <c r="E37" s="25">
        <v>0.75</v>
      </c>
      <c r="F37" s="9">
        <f>(IF(C37&gt;0,C37,IF(E37&gt;0,(E37*C15),0)))*C10</f>
        <v>43.650000000000006</v>
      </c>
      <c r="G37" s="22"/>
      <c r="H37" s="34" t="s">
        <v>47</v>
      </c>
      <c r="I37" s="63"/>
      <c r="J37" s="16" t="s">
        <v>23</v>
      </c>
      <c r="K37" s="63"/>
      <c r="L37" s="9">
        <f>(IF(I37&gt;0,I37,IF(K37&gt;0,(K37*I15),0)))*I10</f>
        <v>0</v>
      </c>
    </row>
    <row r="39" spans="2:12" x14ac:dyDescent="0.25">
      <c r="B39" s="89" t="s">
        <v>52</v>
      </c>
      <c r="C39" s="89"/>
      <c r="D39" s="89"/>
      <c r="E39" s="89"/>
      <c r="F39" s="89"/>
      <c r="G39" s="2"/>
      <c r="H39" s="89" t="s">
        <v>52</v>
      </c>
      <c r="I39" s="89"/>
      <c r="J39" s="89"/>
      <c r="K39" s="89"/>
      <c r="L39" s="89"/>
    </row>
    <row r="40" spans="2:12" x14ac:dyDescent="0.25">
      <c r="B40" s="11"/>
      <c r="C40" s="11" t="s">
        <v>54</v>
      </c>
      <c r="D40" s="11" t="s">
        <v>27</v>
      </c>
      <c r="E40" s="4" t="s">
        <v>56</v>
      </c>
      <c r="F40" s="11" t="s">
        <v>22</v>
      </c>
      <c r="G40" s="31"/>
      <c r="H40" s="11"/>
      <c r="I40" s="11" t="s">
        <v>54</v>
      </c>
      <c r="J40" s="11" t="s">
        <v>27</v>
      </c>
      <c r="K40" s="11" t="s">
        <v>56</v>
      </c>
      <c r="L40" s="11" t="s">
        <v>22</v>
      </c>
    </row>
    <row r="41" spans="2:12" x14ac:dyDescent="0.25">
      <c r="B41" s="34" t="s">
        <v>65</v>
      </c>
      <c r="C41" s="16"/>
      <c r="D41" s="26" t="s">
        <v>17</v>
      </c>
      <c r="E41" s="40" t="s">
        <v>26</v>
      </c>
      <c r="F41" s="25">
        <f>C41*C10</f>
        <v>0</v>
      </c>
      <c r="G41" s="21"/>
      <c r="H41" s="33" t="s">
        <v>66</v>
      </c>
      <c r="I41" s="60"/>
      <c r="J41" s="26" t="s">
        <v>17</v>
      </c>
      <c r="K41" s="40" t="s">
        <v>26</v>
      </c>
      <c r="L41" s="25">
        <f>I41*I10</f>
        <v>0</v>
      </c>
    </row>
    <row r="42" spans="2:12" x14ac:dyDescent="0.25">
      <c r="B42" s="20" t="s">
        <v>53</v>
      </c>
      <c r="C42" s="16"/>
      <c r="D42" s="26" t="s">
        <v>55</v>
      </c>
      <c r="E42" s="25"/>
      <c r="F42" s="25">
        <f>C42*E42</f>
        <v>0</v>
      </c>
      <c r="G42" s="21"/>
      <c r="H42" s="20" t="s">
        <v>53</v>
      </c>
      <c r="I42" s="60"/>
      <c r="J42" s="26" t="s">
        <v>55</v>
      </c>
      <c r="K42" s="63"/>
      <c r="L42" s="25">
        <f>I42*K42</f>
        <v>0</v>
      </c>
    </row>
    <row r="43" spans="2:12" x14ac:dyDescent="0.25">
      <c r="B43" s="34" t="s">
        <v>48</v>
      </c>
      <c r="C43" s="25"/>
      <c r="D43" s="26"/>
      <c r="E43" s="41" t="s">
        <v>26</v>
      </c>
      <c r="F43" s="25">
        <f>C43</f>
        <v>0</v>
      </c>
      <c r="G43" s="21"/>
      <c r="H43" s="34" t="s">
        <v>48</v>
      </c>
      <c r="I43" s="63"/>
      <c r="J43" s="26"/>
      <c r="K43" s="41" t="s">
        <v>26</v>
      </c>
      <c r="L43" s="25">
        <f>I43</f>
        <v>0</v>
      </c>
    </row>
    <row r="44" spans="2:12" x14ac:dyDescent="0.25">
      <c r="B44" s="34" t="s">
        <v>49</v>
      </c>
      <c r="C44" s="16"/>
      <c r="D44" s="26"/>
      <c r="E44" s="40" t="s">
        <v>26</v>
      </c>
      <c r="F44" s="25">
        <f>C44</f>
        <v>0</v>
      </c>
      <c r="G44" s="21"/>
      <c r="H44" s="34" t="s">
        <v>49</v>
      </c>
      <c r="I44" s="60"/>
      <c r="J44" s="26"/>
      <c r="K44" s="40" t="s">
        <v>26</v>
      </c>
      <c r="L44" s="25">
        <f>I44</f>
        <v>0</v>
      </c>
    </row>
    <row r="45" spans="2:12" x14ac:dyDescent="0.25">
      <c r="B45" s="45" t="s">
        <v>41</v>
      </c>
      <c r="C45" s="43"/>
      <c r="D45" s="42"/>
      <c r="E45" s="43"/>
      <c r="F45" s="52">
        <f>SUM(F36:F44)</f>
        <v>143.65</v>
      </c>
      <c r="G45" s="21"/>
      <c r="H45" s="45" t="s">
        <v>41</v>
      </c>
      <c r="I45" s="43"/>
      <c r="J45" s="42"/>
      <c r="K45" s="43"/>
      <c r="L45" s="52">
        <f>SUM(L36:L44)</f>
        <v>0</v>
      </c>
    </row>
    <row r="46" spans="2:12" x14ac:dyDescent="0.25">
      <c r="D46" s="7"/>
    </row>
    <row r="47" spans="2:12" x14ac:dyDescent="0.25">
      <c r="B47" s="84" t="s">
        <v>38</v>
      </c>
      <c r="C47" s="84"/>
      <c r="D47" s="84"/>
      <c r="E47" s="84"/>
      <c r="F47" s="84"/>
      <c r="G47" s="27"/>
      <c r="H47" s="84" t="s">
        <v>38</v>
      </c>
      <c r="I47" s="84"/>
      <c r="J47" s="84"/>
      <c r="K47" s="84"/>
      <c r="L47" s="84"/>
    </row>
    <row r="48" spans="2:12" x14ac:dyDescent="0.25">
      <c r="B48" s="4"/>
      <c r="C48" s="11" t="s">
        <v>1</v>
      </c>
      <c r="D48" s="11" t="s">
        <v>0</v>
      </c>
      <c r="H48" s="4"/>
      <c r="I48" s="11" t="s">
        <v>1</v>
      </c>
      <c r="J48" s="11" t="s">
        <v>0</v>
      </c>
    </row>
    <row r="49" spans="2:13" x14ac:dyDescent="0.25">
      <c r="B49" s="34" t="s">
        <v>24</v>
      </c>
      <c r="C49" s="25">
        <f>F45</f>
        <v>143.65</v>
      </c>
      <c r="D49" s="3"/>
      <c r="H49" s="34" t="s">
        <v>24</v>
      </c>
      <c r="I49" s="25">
        <f>L45</f>
        <v>0</v>
      </c>
      <c r="J49" s="3"/>
    </row>
    <row r="50" spans="2:13" x14ac:dyDescent="0.25">
      <c r="B50" s="34" t="s">
        <v>9</v>
      </c>
      <c r="C50" s="37">
        <f>C9</f>
        <v>1</v>
      </c>
      <c r="D50" s="3" t="s">
        <v>25</v>
      </c>
      <c r="H50" s="33" t="s">
        <v>9</v>
      </c>
      <c r="I50" s="37" t="str">
        <f>IF(ISBLANK(I9),"-",I9)</f>
        <v>-</v>
      </c>
      <c r="J50" s="3" t="s">
        <v>25</v>
      </c>
    </row>
    <row r="51" spans="2:13" x14ac:dyDescent="0.25">
      <c r="B51" s="45"/>
      <c r="C51" s="43"/>
      <c r="D51" s="1"/>
      <c r="H51" s="20"/>
      <c r="I51" s="43"/>
      <c r="J51" s="1"/>
    </row>
    <row r="52" spans="2:13" x14ac:dyDescent="0.25">
      <c r="B52" s="35" t="s">
        <v>45</v>
      </c>
      <c r="C52" s="44">
        <f>C49*C50</f>
        <v>143.65</v>
      </c>
      <c r="D52" s="4"/>
      <c r="H52" s="35" t="s">
        <v>45</v>
      </c>
      <c r="I52" s="44" t="str">
        <f>IF(I50="-","-",I49*I50)</f>
        <v>-</v>
      </c>
      <c r="J52" s="4"/>
    </row>
    <row r="54" spans="2:13" ht="18.75" x14ac:dyDescent="0.3">
      <c r="B54" s="90" t="s">
        <v>67</v>
      </c>
      <c r="C54" s="81"/>
      <c r="D54" s="81"/>
      <c r="E54" s="81"/>
      <c r="F54" s="81"/>
      <c r="G54" s="30"/>
      <c r="H54" s="77" t="s">
        <v>67</v>
      </c>
      <c r="I54" s="78"/>
      <c r="J54" s="78"/>
      <c r="K54" s="78"/>
      <c r="L54" s="78"/>
    </row>
    <row r="55" spans="2:13" x14ac:dyDescent="0.25">
      <c r="K55" s="2"/>
      <c r="L55" s="2"/>
    </row>
    <row r="56" spans="2:13" x14ac:dyDescent="0.25">
      <c r="B56" s="11"/>
      <c r="C56" s="11" t="s">
        <v>1</v>
      </c>
      <c r="D56" s="11" t="s">
        <v>27</v>
      </c>
      <c r="E56" s="11" t="s">
        <v>1</v>
      </c>
      <c r="F56" s="11" t="s">
        <v>27</v>
      </c>
      <c r="G56" s="31"/>
      <c r="H56" s="4"/>
      <c r="I56" s="11" t="s">
        <v>1</v>
      </c>
      <c r="J56" s="68" t="s">
        <v>75</v>
      </c>
      <c r="K56" s="75" t="s">
        <v>27</v>
      </c>
      <c r="L56" s="11" t="s">
        <v>1</v>
      </c>
      <c r="M56" s="11" t="s">
        <v>27</v>
      </c>
    </row>
    <row r="57" spans="2:13" x14ac:dyDescent="0.25">
      <c r="B57" s="46" t="s">
        <v>59</v>
      </c>
      <c r="C57" s="55">
        <v>0.14000000000000001</v>
      </c>
      <c r="D57" s="3" t="s">
        <v>63</v>
      </c>
      <c r="E57" s="37">
        <f t="shared" ref="E57:E62" si="0">(C57)*$C$14</f>
        <v>8.4</v>
      </c>
      <c r="F57" s="3" t="s">
        <v>28</v>
      </c>
      <c r="H57" s="46" t="s">
        <v>59</v>
      </c>
      <c r="I57" s="55">
        <v>0.14000000000000001</v>
      </c>
      <c r="J57" s="55"/>
      <c r="K57" s="3" t="s">
        <v>63</v>
      </c>
      <c r="L57" s="37">
        <f>IF(J57&gt;0,J57*$I$14,(I57)*$I$14)</f>
        <v>0</v>
      </c>
      <c r="M57" s="3" t="s">
        <v>28</v>
      </c>
    </row>
    <row r="58" spans="2:13" x14ac:dyDescent="0.25">
      <c r="B58" s="47" t="s">
        <v>71</v>
      </c>
      <c r="C58" s="70">
        <v>0.127</v>
      </c>
      <c r="D58" s="3" t="s">
        <v>63</v>
      </c>
      <c r="E58" s="37">
        <f t="shared" si="0"/>
        <v>7.62</v>
      </c>
      <c r="F58" s="3" t="s">
        <v>28</v>
      </c>
      <c r="H58" s="47" t="s">
        <v>71</v>
      </c>
      <c r="I58" s="70">
        <v>0.127</v>
      </c>
      <c r="J58" s="70"/>
      <c r="K58" s="3" t="s">
        <v>63</v>
      </c>
      <c r="L58" s="37">
        <f t="shared" ref="L58:L62" si="1">IF(J58&gt;0,J58*$I$14,(I58)*$I$14)</f>
        <v>0</v>
      </c>
      <c r="M58" s="3" t="s">
        <v>28</v>
      </c>
    </row>
    <row r="59" spans="2:13" x14ac:dyDescent="0.25">
      <c r="B59" s="47" t="s">
        <v>72</v>
      </c>
      <c r="C59" s="70">
        <v>5.8000000000000003E-2</v>
      </c>
      <c r="D59" s="3" t="s">
        <v>63</v>
      </c>
      <c r="E59" s="37">
        <f t="shared" si="0"/>
        <v>3.48</v>
      </c>
      <c r="F59" s="3" t="s">
        <v>28</v>
      </c>
      <c r="H59" s="47" t="s">
        <v>72</v>
      </c>
      <c r="I59" s="70">
        <v>5.8000000000000003E-2</v>
      </c>
      <c r="J59" s="70"/>
      <c r="K59" s="3" t="s">
        <v>63</v>
      </c>
      <c r="L59" s="37">
        <f t="shared" si="1"/>
        <v>0</v>
      </c>
      <c r="M59" s="3" t="s">
        <v>28</v>
      </c>
    </row>
    <row r="60" spans="2:13" x14ac:dyDescent="0.25">
      <c r="B60" s="47" t="s">
        <v>62</v>
      </c>
      <c r="C60" s="70">
        <v>0.224</v>
      </c>
      <c r="D60" s="3" t="s">
        <v>63</v>
      </c>
      <c r="E60" s="37">
        <f t="shared" si="0"/>
        <v>13.44</v>
      </c>
      <c r="F60" s="3"/>
      <c r="H60" s="47" t="s">
        <v>62</v>
      </c>
      <c r="I60" s="70">
        <v>0.224</v>
      </c>
      <c r="J60" s="70"/>
      <c r="K60" s="3" t="s">
        <v>63</v>
      </c>
      <c r="L60" s="37">
        <f t="shared" si="1"/>
        <v>0</v>
      </c>
      <c r="M60" s="3"/>
    </row>
    <row r="61" spans="2:13" x14ac:dyDescent="0.25">
      <c r="B61" s="47" t="s">
        <v>61</v>
      </c>
      <c r="C61" s="70">
        <v>8.6999999999999994E-2</v>
      </c>
      <c r="D61" s="3" t="s">
        <v>63</v>
      </c>
      <c r="E61" s="37">
        <f t="shared" si="0"/>
        <v>5.22</v>
      </c>
      <c r="F61" s="3"/>
      <c r="H61" s="47" t="s">
        <v>61</v>
      </c>
      <c r="I61" s="70">
        <v>8.6999999999999994E-2</v>
      </c>
      <c r="J61" s="70"/>
      <c r="K61" s="3" t="s">
        <v>63</v>
      </c>
      <c r="L61" s="37">
        <f t="shared" si="1"/>
        <v>0</v>
      </c>
      <c r="M61" s="3"/>
    </row>
    <row r="62" spans="2:13" x14ac:dyDescent="0.25">
      <c r="B62" s="47" t="s">
        <v>73</v>
      </c>
      <c r="C62" s="70">
        <v>4.9000000000000002E-2</v>
      </c>
      <c r="D62" s="3" t="s">
        <v>63</v>
      </c>
      <c r="E62" s="37">
        <f t="shared" si="0"/>
        <v>2.94</v>
      </c>
      <c r="F62" s="3"/>
      <c r="H62" s="47" t="s">
        <v>73</v>
      </c>
      <c r="I62" s="70">
        <v>4.9000000000000002E-2</v>
      </c>
      <c r="J62" s="70"/>
      <c r="K62" s="3" t="s">
        <v>63</v>
      </c>
      <c r="L62" s="37">
        <f t="shared" si="1"/>
        <v>0</v>
      </c>
      <c r="M62" s="3"/>
    </row>
    <row r="63" spans="2:13" x14ac:dyDescent="0.25">
      <c r="B63" s="47" t="s">
        <v>32</v>
      </c>
      <c r="C63" s="70">
        <f>SUM(C57:C62)</f>
        <v>0.68500000000000005</v>
      </c>
      <c r="D63" s="3" t="s">
        <v>63</v>
      </c>
      <c r="E63" s="37">
        <f>SUM(E57:E62)</f>
        <v>41.099999999999994</v>
      </c>
      <c r="F63" s="3" t="s">
        <v>28</v>
      </c>
      <c r="H63" s="47" t="s">
        <v>32</v>
      </c>
      <c r="I63" s="70">
        <f>SUM(I57:I62)</f>
        <v>0.68500000000000005</v>
      </c>
      <c r="J63" s="70"/>
      <c r="K63" s="3" t="s">
        <v>63</v>
      </c>
      <c r="L63" s="37">
        <f>SUM(L57:L62)</f>
        <v>0</v>
      </c>
      <c r="M63" s="3" t="s">
        <v>28</v>
      </c>
    </row>
    <row r="64" spans="2:13" x14ac:dyDescent="0.25">
      <c r="B64" s="53" t="s">
        <v>29</v>
      </c>
      <c r="C64" s="48"/>
      <c r="D64" s="6"/>
      <c r="E64" s="49">
        <f>E63*C10*C9</f>
        <v>41.099999999999994</v>
      </c>
      <c r="F64" s="6" t="s">
        <v>28</v>
      </c>
      <c r="G64" s="32"/>
      <c r="H64" s="53" t="s">
        <v>29</v>
      </c>
      <c r="I64" s="48"/>
      <c r="J64" s="48"/>
      <c r="K64" s="6"/>
      <c r="L64" s="49">
        <f>L63*I10*I9</f>
        <v>0</v>
      </c>
      <c r="M64" s="6" t="s">
        <v>28</v>
      </c>
    </row>
    <row r="65" spans="2:12" x14ac:dyDescent="0.25">
      <c r="C65" s="19"/>
    </row>
    <row r="66" spans="2:12" ht="18.75" x14ac:dyDescent="0.3">
      <c r="B66" s="81" t="s">
        <v>30</v>
      </c>
      <c r="C66" s="81"/>
      <c r="D66" s="81"/>
      <c r="E66" s="81"/>
      <c r="F66" s="81"/>
      <c r="G66" s="30"/>
      <c r="H66" s="78" t="s">
        <v>30</v>
      </c>
      <c r="I66" s="78"/>
      <c r="J66" s="78"/>
      <c r="K66" s="78"/>
      <c r="L66" s="78"/>
    </row>
    <row r="68" spans="2:12" x14ac:dyDescent="0.25">
      <c r="B68" s="33" t="s">
        <v>57</v>
      </c>
      <c r="C68" s="8">
        <f>C31</f>
        <v>600</v>
      </c>
      <c r="H68" s="33" t="s">
        <v>57</v>
      </c>
      <c r="I68" s="72">
        <f>I31</f>
        <v>0</v>
      </c>
    </row>
    <row r="69" spans="2:12" x14ac:dyDescent="0.25">
      <c r="B69" s="34" t="s">
        <v>31</v>
      </c>
      <c r="C69" s="8">
        <f>C52</f>
        <v>143.65</v>
      </c>
      <c r="H69" s="34" t="s">
        <v>31</v>
      </c>
      <c r="I69" s="72" t="str">
        <f>I52</f>
        <v>-</v>
      </c>
    </row>
    <row r="70" spans="2:12" x14ac:dyDescent="0.25">
      <c r="B70" s="20"/>
      <c r="H70" s="20"/>
    </row>
    <row r="71" spans="2:12" x14ac:dyDescent="0.25">
      <c r="B71" s="65" t="s">
        <v>70</v>
      </c>
      <c r="C71" s="14">
        <f>SUM(C68:C69)</f>
        <v>743.65</v>
      </c>
      <c r="H71" s="65" t="s">
        <v>70</v>
      </c>
      <c r="I71" s="14">
        <f>SUM(I68:I69)</f>
        <v>0</v>
      </c>
    </row>
    <row r="72" spans="2:12" x14ac:dyDescent="0.25">
      <c r="B72" s="64" t="s">
        <v>69</v>
      </c>
      <c r="C72" s="14">
        <f>C71/E64</f>
        <v>18.093673965936741</v>
      </c>
      <c r="H72" s="64" t="s">
        <v>69</v>
      </c>
      <c r="I72" s="73" t="str">
        <f>IF(L64=0,"-",I71/L64)</f>
        <v>-</v>
      </c>
    </row>
  </sheetData>
  <sheetProtection algorithmName="SHA-512" hashValue="s11Ee3GNKR1uMpIOeyiyeYBka6HzWfIv8Qx+pHbyXzg5nmdNNFXV1slOsnpSzUvOM+BAAfOptYF3TYOobVjTFQ==" saltValue="ILZ0lIU34sF4cp2zyCZmtQ==" spinCount="100000" sheet="1" objects="1" scenarios="1"/>
  <mergeCells count="30">
    <mergeCell ref="B66:F66"/>
    <mergeCell ref="H66:L66"/>
    <mergeCell ref="B39:F39"/>
    <mergeCell ref="H39:L39"/>
    <mergeCell ref="B47:F47"/>
    <mergeCell ref="H47:L47"/>
    <mergeCell ref="B54:F54"/>
    <mergeCell ref="H54:L54"/>
    <mergeCell ref="B28:F28"/>
    <mergeCell ref="H28:L28"/>
    <mergeCell ref="B33:F33"/>
    <mergeCell ref="H33:L33"/>
    <mergeCell ref="B34:F34"/>
    <mergeCell ref="H34:L34"/>
    <mergeCell ref="C22:D22"/>
    <mergeCell ref="E22:F22"/>
    <mergeCell ref="I22:J22"/>
    <mergeCell ref="K22:L22"/>
    <mergeCell ref="B12:F12"/>
    <mergeCell ref="H12:L12"/>
    <mergeCell ref="B20:F20"/>
    <mergeCell ref="H20:L20"/>
    <mergeCell ref="B21:F21"/>
    <mergeCell ref="H21:L21"/>
    <mergeCell ref="B1:F2"/>
    <mergeCell ref="H1:L2"/>
    <mergeCell ref="B3:F3"/>
    <mergeCell ref="H3:L3"/>
    <mergeCell ref="B4:F4"/>
    <mergeCell ref="H4:L4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Goat Example</vt:lpstr>
      <vt:lpstr>Sheep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Maggie</dc:creator>
  <cp:lastModifiedBy>Kilschautzky, Torsten</cp:lastModifiedBy>
  <dcterms:created xsi:type="dcterms:W3CDTF">2025-07-15T17:12:54Z</dcterms:created>
  <dcterms:modified xsi:type="dcterms:W3CDTF">2025-12-09T21:53:42Z</dcterms:modified>
</cp:coreProperties>
</file>