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Beef Extension/Calculators/"/>
    </mc:Choice>
  </mc:AlternateContent>
  <xr:revisionPtr revIDLastSave="0" documentId="8_{093EA1B2-A68E-418A-A1B6-1CB2C0638235}" xr6:coauthVersionLast="47" xr6:coauthVersionMax="47" xr10:uidLastSave="{00000000-0000-0000-0000-000000000000}"/>
  <bookViews>
    <workbookView xWindow="2508" yWindow="2508" windowWidth="17280" windowHeight="8964" xr2:uid="{00000000-000D-0000-FFFF-FFFF00000000}"/>
  </bookViews>
  <sheets>
    <sheet name="Sheet1" sheetId="1" r:id="rId1"/>
  </sheets>
  <definedNames>
    <definedName name="_xlnm.Print_Area" localSheetId="0">Sheet1!$B$6:$I$64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I47" i="1" l="1"/>
  <c r="G56" i="1"/>
  <c r="E56" i="1"/>
  <c r="G43" i="1"/>
  <c r="I39" i="1"/>
  <c r="I22" i="1"/>
  <c r="I27" i="1"/>
  <c r="I28" i="1" s="1"/>
  <c r="G39" i="1"/>
  <c r="E31" i="1"/>
  <c r="E39" i="1" s="1"/>
  <c r="E17" i="1"/>
  <c r="E22" i="1" s="1"/>
  <c r="G18" i="1"/>
  <c r="G22" i="1"/>
  <c r="E43" i="1"/>
  <c r="G27" i="1"/>
  <c r="E27" i="1"/>
  <c r="E28" i="1" s="1"/>
  <c r="G47" i="1" l="1"/>
  <c r="I49" i="1"/>
  <c r="I52" i="1" s="1"/>
  <c r="I54" i="1" s="1"/>
  <c r="G28" i="1"/>
  <c r="G49" i="1"/>
  <c r="E49" i="1"/>
  <c r="E47" i="1"/>
  <c r="G52" i="1" l="1"/>
  <c r="G54" i="1" s="1"/>
  <c r="G55" i="1" s="1"/>
  <c r="E52" i="1"/>
  <c r="E54" i="1" s="1"/>
  <c r="E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Sahs</author>
    <author>Lawrence Falconer</author>
  </authors>
  <commentList>
    <comment ref="C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Trailers, equipment, etc.</t>
        </r>
      </text>
    </comment>
    <comment ref="C3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Note that death losses could lead to a decrease in number of head sold.</t>
        </r>
      </text>
    </comment>
    <comment ref="C3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Sales value per head may increase or decrease depending on changes in cattle condition and market prices.
</t>
        </r>
      </text>
    </comment>
    <comment ref="C4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Other maintenance costs,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Other maintenance costs, etc.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<sst xmlns="http://schemas.openxmlformats.org/spreadsheetml/2006/main" count="101" uniqueCount="67">
  <si>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</si>
  <si>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</si>
  <si>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</si>
  <si>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</si>
  <si>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</si>
  <si>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</si>
  <si>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</si>
  <si>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</si>
  <si>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</si>
  <si>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</si>
  <si>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</si>
  <si>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</si>
  <si>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</si>
  <si>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</si>
  <si>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</si>
  <si>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</si>
  <si>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</si>
  <si>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</si>
  <si>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Net Sales Value of Other Assets That Can Be Sold ($)</t>
  </si>
  <si>
    <t>Earliest Sales Date and Alternative Date</t>
  </si>
  <si>
    <t>Alternatives:</t>
  </si>
  <si>
    <t>3. Number of Calves to Sell (Head)</t>
  </si>
  <si>
    <t>Cow and Calf Sales - Early Date</t>
  </si>
  <si>
    <t>Cow and Calf Sales - Later Date</t>
  </si>
  <si>
    <t>Net Sales Value Per Head - Early Date</t>
  </si>
  <si>
    <t>Later Sale Date</t>
  </si>
  <si>
    <t>Net Sales Value Per Head - Later Date</t>
  </si>
  <si>
    <t>Sales Value Required to Generate The Same Revenue ($)</t>
  </si>
  <si>
    <t>Net Revenue from Immediate Sale</t>
  </si>
  <si>
    <t xml:space="preserve">       Days Between Sales Dates: Years</t>
  </si>
  <si>
    <t xml:space="preserve">       Days Between Sales Dates: Days</t>
  </si>
  <si>
    <t>Income and Expenses Associated with Later Sale</t>
  </si>
  <si>
    <t xml:space="preserve">Additional Costs for Enterprise Between </t>
  </si>
  <si>
    <t>Total Additional Costs Between Dates ($)</t>
  </si>
  <si>
    <t>Opportunity Cost on Capital Invested: Annual Interest Rate (%)</t>
  </si>
  <si>
    <t>1. Number of Raised Cows to Sell (Head)</t>
  </si>
  <si>
    <t>2. Number of Purchased Cows to Sell (Head)</t>
  </si>
  <si>
    <t>n/a</t>
  </si>
  <si>
    <t>1. Total Net Cow Sales Revenue - Early Date ($) = A x B</t>
  </si>
  <si>
    <t>2. Total Net Calf Sales Revenue - Early Date ($) = A x B</t>
  </si>
  <si>
    <t>If selling pairs, separate total sales into cows (line 2) and calves (line 3).</t>
  </si>
  <si>
    <t>1. Net Sales Value for Cows ($ per Head)</t>
  </si>
  <si>
    <t>2. Net Sales Value for Calves ($ per Head)</t>
  </si>
  <si>
    <t>1. Number of Cows to Sell (Head)</t>
  </si>
  <si>
    <t>2. Number of Calves to Sell (Head)</t>
  </si>
  <si>
    <t>xxxxxx</t>
  </si>
  <si>
    <t>3. Net Sales Value of Other Assets That Can Be Sold</t>
  </si>
  <si>
    <t xml:space="preserve">         1. Number of Head</t>
  </si>
  <si>
    <t xml:space="preserve">         2. Feed Cost per Day ($/Head )</t>
  </si>
  <si>
    <t xml:space="preserve">         3. Other Cost per Day ($/Head)</t>
  </si>
  <si>
    <t>Other Net Earnings If Cattle Are Sold (rent out land, etc.) ($)</t>
  </si>
  <si>
    <t>Total Net Sales Revenue - Later Date ($) = G x H</t>
  </si>
  <si>
    <t xml:space="preserve">Earnings on Net Sales Revenue ($)  = E x L x (F/365) </t>
  </si>
  <si>
    <t xml:space="preserve">       = E + K + M + N </t>
  </si>
  <si>
    <t>Required Increase In Value to Justify Waiting to Sell ($/Head) = P - B</t>
  </si>
  <si>
    <t>Value per Animal or Other Assets to Generate the Same Revenue</t>
  </si>
  <si>
    <t xml:space="preserve">       as a Sale at the Earliest Date</t>
  </si>
  <si>
    <t xml:space="preserve">         4. Additional Asset Costs (Machinery &amp; Other Livestock) ($)</t>
  </si>
  <si>
    <t>NOTE:  Consult your income tax advisor to determine the tax consequences of liquidating all or a part of the enterprise.</t>
  </si>
  <si>
    <t xml:space="preserve">Income from the sale of raised cows is typically capital gain; for purchased cows, the sales price in excess of the tax basis is ordinary income. </t>
  </si>
  <si>
    <t>Proceeds from the sale of calves is ordinary income.</t>
  </si>
  <si>
    <t>Total Net Revenue from Immediate Sale</t>
  </si>
  <si>
    <t>A</t>
  </si>
  <si>
    <t>B</t>
  </si>
  <si>
    <t>C</t>
  </si>
  <si>
    <r>
      <rPr>
        <sz val="18"/>
        <rFont val="Arial"/>
        <family val="2"/>
      </rPr>
      <t>Sell Cows - Now or Later</t>
    </r>
    <r>
      <rPr>
        <sz val="10"/>
        <rFont val="Arial"/>
        <family val="2"/>
      </rPr>
      <t xml:space="preserve">
Oklahoma State University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
Originally developed by
James McGrann, Professor Emeritus, Texas A&amp;M University
2011 update by
Damona Doye, Roger Sahs and JC Hobbs, Oklahoma State University &amp; Lawrence Falconer, Mississippi State University
</t>
    </r>
  </si>
  <si>
    <t>Expected Increase In Value at Later Date ($/Head) = H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</si>
</sst>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mm/dd/yy;@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u/>
      <sz val="12"/>
      <color theme="1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0" fillId="0" borderId="0" xfId="0" applyFont="1" applyProtection="1">
      <protection locked="0"/>
    </xf>
    <xf numFmtId="164" fontId="10" fillId="3" borderId="1" xfId="0" applyNumberFormat="1" applyFont="1" applyFill="1" applyBorder="1" applyProtection="1"/>
    <xf numFmtId="0" fontId="10" fillId="0" borderId="0" xfId="0" applyFont="1" applyProtection="1"/>
    <xf numFmtId="164" fontId="0" fillId="2" borderId="1" xfId="0" applyNumberFormat="1" applyFill="1" applyBorder="1" applyProtection="1"/>
    <xf numFmtId="0" fontId="0" fillId="0" borderId="0" xfId="0" applyProtection="1"/>
    <xf numFmtId="164" fontId="0" fillId="2" borderId="1" xfId="0" applyNumberFormat="1" applyFill="1" applyBorder="1" applyAlignment="1" applyProtection="1">
      <alignment horizontal="right"/>
    </xf>
    <xf numFmtId="1" fontId="0" fillId="2" borderId="1" xfId="0" applyNumberFormat="1" applyFill="1" applyBorder="1" applyProtection="1"/>
    <xf numFmtId="2" fontId="0" fillId="2" borderId="1" xfId="0" applyNumberFormat="1" applyFill="1" applyBorder="1" applyProtection="1"/>
    <xf numFmtId="1" fontId="0" fillId="3" borderId="1" xfId="0" applyNumberFormat="1" applyFill="1" applyBorder="1" applyProtection="1"/>
    <xf numFmtId="44" fontId="0" fillId="2" borderId="1" xfId="0" applyNumberFormat="1" applyFill="1" applyBorder="1" applyProtection="1"/>
    <xf numFmtId="44" fontId="1" fillId="2" borderId="1" xfId="0" applyNumberFormat="1" applyFont="1" applyFill="1" applyBorder="1" applyProtection="1"/>
    <xf numFmtId="44" fontId="1" fillId="2" borderId="1" xfId="0" applyNumberFormat="1" applyFont="1" applyFill="1" applyBorder="1" applyAlignment="1" applyProtection="1">
      <alignment horizontal="right"/>
    </xf>
    <xf numFmtId="164" fontId="1" fillId="2" borderId="1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/>
    </xf>
    <xf numFmtId="0" fontId="1" fillId="0" borderId="0" xfId="0" applyFont="1" applyProtection="1"/>
    <xf numFmtId="0" fontId="5" fillId="0" borderId="0" xfId="0" applyFont="1" applyProtection="1"/>
    <xf numFmtId="1" fontId="10" fillId="0" borderId="0" xfId="0" applyNumberFormat="1" applyFont="1" applyFill="1" applyBorder="1" applyProtection="1"/>
    <xf numFmtId="164" fontId="10" fillId="0" borderId="0" xfId="0" applyNumberFormat="1" applyFont="1" applyFill="1" applyBorder="1" applyProtection="1"/>
    <xf numFmtId="0" fontId="10" fillId="0" borderId="0" xfId="0" applyFont="1" applyBorder="1" applyProtection="1"/>
    <xf numFmtId="0" fontId="2" fillId="0" borderId="0" xfId="0" applyFont="1" applyProtection="1"/>
    <xf numFmtId="9" fontId="10" fillId="0" borderId="0" xfId="0" applyNumberFormat="1" applyFont="1" applyBorder="1" applyProtection="1"/>
    <xf numFmtId="2" fontId="0" fillId="0" borderId="0" xfId="0" applyNumberFormat="1" applyFill="1" applyBorder="1" applyProtection="1"/>
    <xf numFmtId="0" fontId="0" fillId="0" borderId="0" xfId="0" applyFill="1" applyProtection="1"/>
    <xf numFmtId="0" fontId="7" fillId="0" borderId="0" xfId="0" applyFont="1" applyProtection="1"/>
    <xf numFmtId="44" fontId="0" fillId="0" borderId="2" xfId="0" applyNumberFormat="1" applyFill="1" applyBorder="1" applyProtection="1"/>
    <xf numFmtId="166" fontId="10" fillId="4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" fontId="10" fillId="4" borderId="1" xfId="0" applyNumberFormat="1" applyFont="1" applyFill="1" applyBorder="1" applyProtection="1">
      <protection locked="0"/>
    </xf>
    <xf numFmtId="164" fontId="10" fillId="4" borderId="1" xfId="0" applyNumberFormat="1" applyFont="1" applyFill="1" applyBorder="1" applyAlignment="1" applyProtection="1">
      <alignment horizontal="right"/>
    </xf>
    <xf numFmtId="164" fontId="10" fillId="4" borderId="1" xfId="0" applyNumberFormat="1" applyFont="1" applyFill="1" applyBorder="1" applyProtection="1">
      <protection locked="0"/>
    </xf>
    <xf numFmtId="44" fontId="10" fillId="4" borderId="1" xfId="0" applyNumberFormat="1" applyFont="1" applyFill="1" applyBorder="1" applyProtection="1">
      <protection locked="0"/>
    </xf>
    <xf numFmtId="165" fontId="10" fillId="4" borderId="1" xfId="0" applyNumberFormat="1" applyFont="1" applyFill="1" applyBorder="1" applyProtection="1">
      <protection locked="0"/>
    </xf>
    <xf numFmtId="164" fontId="10" fillId="4" borderId="1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 applyProtection="1">
      <alignment horizontal="center" wrapText="1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9" fillId="0" borderId="0" xfId="1" applyAlignment="1" applyProtection="1"/>
    <xf numFmtId="0" fontId="0" fillId="0" borderId="0" xfId="0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2</xdr:row>
      <xdr:rowOff>819150</xdr:rowOff>
    </xdr:from>
    <xdr:to>
      <xdr:col>8</xdr:col>
      <xdr:colOff>352425</xdr:colOff>
      <xdr:row>2</xdr:row>
      <xdr:rowOff>819150</xdr:rowOff>
    </xdr:to>
    <xdr:pic>
      <xdr:nvPicPr>
        <xdr:cNvPr id="1787" name="Picture 5" descr="Extensionlogo5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90500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</xdr:row>
      <xdr:rowOff>809625</xdr:rowOff>
    </xdr:from>
    <xdr:to>
      <xdr:col>2</xdr:col>
      <xdr:colOff>0</xdr:colOff>
      <xdr:row>2</xdr:row>
      <xdr:rowOff>809625</xdr:rowOff>
    </xdr:to>
    <xdr:pic>
      <xdr:nvPicPr>
        <xdr:cNvPr id="1788" name="Picture 6" descr="Research+logo7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8954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285750</xdr:colOff>
      <xdr:row>2</xdr:row>
      <xdr:rowOff>819150</xdr:rowOff>
    </xdr:from>
    <xdr:to>
      <xdr:col>8</xdr:col>
      <xdr:colOff>638175</xdr:colOff>
      <xdr:row>2</xdr:row>
      <xdr:rowOff>819150</xdr:rowOff>
    </xdr:to>
    <xdr:pic>
      <xdr:nvPicPr>
        <xdr:cNvPr id="1789" name="Picture 5" descr="Extensionlogo5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90500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</xdr:row>
      <xdr:rowOff>809625</xdr:rowOff>
    </xdr:from>
    <xdr:to>
      <xdr:col>2</xdr:col>
      <xdr:colOff>0</xdr:colOff>
      <xdr:row>2</xdr:row>
      <xdr:rowOff>809625</xdr:rowOff>
    </xdr:to>
    <xdr:pic>
      <xdr:nvPicPr>
        <xdr:cNvPr id="1790" name="Picture 6" descr="Research+logo7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954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7</xdr:col>
      <xdr:colOff>192088</xdr:colOff>
      <xdr:row>69</xdr:row>
      <xdr:rowOff>98424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6063" y="11874500"/>
          <a:ext cx="6962775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Disclaimer: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spreadsheet is provided by the Oklahoma Cooperative Extension Service for educational use and is provided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solely on an “AS IS” basis.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Oklahoma Cooperative Extension Service assumes no liability for the use of these programs.</a:t>
          </a:r>
          <a:endParaRPr lang="en-US" sz="1100"/>
        </a:p>
      </xdr:txBody>
    </xdr:sp>
    <xdr:clientData/>
  </xdr:twoCellAnchor>
  <xdr:twoCellAnchor editAs="oneCell">
    <xdr:from>
      <xdr:col>7</xdr:col>
      <xdr:colOff>9988</xdr:colOff>
      <xdr:row>1</xdr:row>
      <xdr:rowOff>133350</xdr:rowOff>
    </xdr:from>
    <xdr:to>
      <xdr:col>10</xdr:col>
      <xdr:colOff>38100</xdr:colOff>
      <xdr:row>1</xdr:row>
      <xdr:rowOff>857250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0388" y="295275"/>
          <a:ext cx="1523537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M63"/>
  <sheetViews>
    <sheetView showGridLines="0" tabSelected="1" zoomScaleNormal="100" workbookViewId="0"/>
  </sheetViews>
  <sheetFormatPr defaultColWidth="9.109375" defaultRowHeight="13.2" x14ac:dyDescent="0.25"/>
  <cols>
    <col min="1" max="1" width="3.6640625" style="5" customWidth="1"/>
    <col min="2" max="2" width="5.44140625" style="5" customWidth="1"/>
    <col min="3" max="3" width="56.5546875" style="5" customWidth="1"/>
    <col min="4" max="4" width="4" style="5" customWidth="1"/>
    <col min="5" max="5" width="15.6640625" style="5" customWidth="1"/>
    <col min="6" max="6" width="4" style="5" customWidth="1"/>
    <col min="7" max="7" width="15.6640625" style="5" customWidth="1"/>
    <col min="8" max="8" width="4" style="5" customWidth="1"/>
    <col min="9" max="9" width="15.6640625" style="5" customWidth="1"/>
    <col min="10" max="11" width="2.6640625" style="5" customWidth="1"/>
    <col min="12" max="16384" width="9.109375" style="5"/>
  </cols>
  <sheetData>
    <row r="2" spans="1:13" ht="72.900000000000006" customHeight="1" x14ac:dyDescent="0.25">
      <c r="B2" s="40" t="s">
        <v>65</v>
      </c>
      <c r="C2" s="41"/>
      <c r="D2" s="41"/>
      <c r="E2" s="41"/>
      <c r="F2" s="41"/>
      <c r="G2" s="41"/>
      <c r="H2" s="41"/>
      <c r="I2" s="41"/>
      <c r="J2" s="41"/>
      <c r="K2" s="42"/>
    </row>
    <row r="3" spans="1:13" ht="72.900000000000006" customHeight="1" x14ac:dyDescent="0.25">
      <c r="B3" s="43"/>
      <c r="C3" s="44"/>
      <c r="D3" s="44"/>
      <c r="E3" s="44"/>
      <c r="F3" s="44"/>
      <c r="G3" s="44"/>
      <c r="H3" s="44"/>
      <c r="I3" s="44"/>
      <c r="J3" s="44"/>
      <c r="K3" s="45"/>
    </row>
    <row r="4" spans="1:13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3" x14ac:dyDescent="0.25">
      <c r="A5" s="15"/>
      <c r="B5" s="16"/>
      <c r="C5" s="17" t="s">
        <v>20</v>
      </c>
      <c r="D5" s="16"/>
      <c r="E5" s="18" t="s">
        <v>62</v>
      </c>
      <c r="F5" s="19"/>
      <c r="G5" s="18" t="s">
        <v>63</v>
      </c>
      <c r="H5" s="19"/>
      <c r="I5" s="18" t="s">
        <v>64</v>
      </c>
      <c r="M5" s="20"/>
    </row>
    <row r="6" spans="1:13" x14ac:dyDescent="0.25">
      <c r="B6" s="21" t="s">
        <v>28</v>
      </c>
    </row>
    <row r="7" spans="1:13" x14ac:dyDescent="0.25">
      <c r="B7" s="5" t="s">
        <v>0</v>
      </c>
      <c r="C7" s="20" t="s">
        <v>22</v>
      </c>
      <c r="E7" s="31">
        <v>44713</v>
      </c>
      <c r="F7" s="32"/>
      <c r="G7" s="31">
        <v>44713</v>
      </c>
      <c r="H7" s="33"/>
      <c r="I7" s="31">
        <v>44713</v>
      </c>
    </row>
    <row r="8" spans="1:13" x14ac:dyDescent="0.25">
      <c r="C8" s="20" t="s">
        <v>35</v>
      </c>
      <c r="E8" s="34">
        <v>100</v>
      </c>
      <c r="F8" s="3"/>
      <c r="G8" s="35" t="s">
        <v>45</v>
      </c>
      <c r="H8" s="3"/>
      <c r="I8" s="35" t="s">
        <v>45</v>
      </c>
    </row>
    <row r="9" spans="1:13" x14ac:dyDescent="0.25">
      <c r="C9" s="20" t="s">
        <v>36</v>
      </c>
      <c r="E9" s="34">
        <v>0</v>
      </c>
      <c r="F9" s="3"/>
      <c r="G9" s="35" t="s">
        <v>45</v>
      </c>
      <c r="H9" s="3"/>
      <c r="I9" s="35" t="s">
        <v>45</v>
      </c>
    </row>
    <row r="10" spans="1:13" x14ac:dyDescent="0.25">
      <c r="C10" s="20" t="s">
        <v>21</v>
      </c>
      <c r="E10" s="35" t="s">
        <v>45</v>
      </c>
      <c r="F10" s="3"/>
      <c r="G10" s="34">
        <v>88</v>
      </c>
      <c r="H10" s="3"/>
      <c r="I10" s="35" t="s">
        <v>45</v>
      </c>
    </row>
    <row r="11" spans="1:13" x14ac:dyDescent="0.25">
      <c r="C11" s="20"/>
      <c r="E11" s="22"/>
      <c r="F11" s="3"/>
      <c r="G11" s="22"/>
      <c r="H11" s="3"/>
      <c r="I11" s="22"/>
    </row>
    <row r="12" spans="1:13" x14ac:dyDescent="0.25">
      <c r="B12" s="20" t="s">
        <v>1</v>
      </c>
      <c r="C12" s="20" t="s">
        <v>24</v>
      </c>
      <c r="E12" s="23"/>
      <c r="F12" s="24"/>
      <c r="G12" s="23"/>
      <c r="H12" s="24"/>
      <c r="I12" s="23"/>
    </row>
    <row r="13" spans="1:13" x14ac:dyDescent="0.25">
      <c r="C13" s="20" t="s">
        <v>40</v>
      </c>
      <c r="E13" s="23"/>
      <c r="F13" s="24"/>
      <c r="G13" s="23"/>
      <c r="H13" s="24"/>
      <c r="I13" s="23"/>
    </row>
    <row r="14" spans="1:13" x14ac:dyDescent="0.25">
      <c r="C14" s="20" t="s">
        <v>41</v>
      </c>
      <c r="E14" s="36">
        <v>935</v>
      </c>
      <c r="F14" s="3"/>
      <c r="G14" s="35" t="s">
        <v>45</v>
      </c>
      <c r="H14" s="3"/>
      <c r="I14" s="35" t="s">
        <v>45</v>
      </c>
    </row>
    <row r="15" spans="1:13" x14ac:dyDescent="0.25">
      <c r="C15" s="20" t="s">
        <v>42</v>
      </c>
      <c r="E15" s="35" t="s">
        <v>45</v>
      </c>
      <c r="F15" s="3"/>
      <c r="G15" s="36">
        <v>800</v>
      </c>
      <c r="H15" s="3"/>
      <c r="I15" s="35" t="s">
        <v>45</v>
      </c>
    </row>
    <row r="16" spans="1:13" x14ac:dyDescent="0.25">
      <c r="C16" s="20"/>
      <c r="E16" s="23"/>
      <c r="F16" s="3"/>
      <c r="G16" s="23"/>
      <c r="H16" s="3"/>
      <c r="I16" s="23"/>
    </row>
    <row r="17" spans="2:9" x14ac:dyDescent="0.25">
      <c r="B17" s="20" t="s">
        <v>2</v>
      </c>
      <c r="C17" s="20" t="s">
        <v>38</v>
      </c>
      <c r="E17" s="4">
        <f>(E8+E9)*E14</f>
        <v>93500</v>
      </c>
      <c r="G17" s="6" t="s">
        <v>45</v>
      </c>
      <c r="I17" s="6" t="s">
        <v>45</v>
      </c>
    </row>
    <row r="18" spans="2:9" x14ac:dyDescent="0.25">
      <c r="B18" s="20"/>
      <c r="C18" s="20" t="s">
        <v>39</v>
      </c>
      <c r="E18" s="6" t="s">
        <v>45</v>
      </c>
      <c r="G18" s="4">
        <f>+G10*G15</f>
        <v>70400</v>
      </c>
      <c r="I18" s="6" t="s">
        <v>45</v>
      </c>
    </row>
    <row r="20" spans="2:9" x14ac:dyDescent="0.25">
      <c r="B20" s="20" t="s">
        <v>3</v>
      </c>
      <c r="C20" s="25" t="s">
        <v>18</v>
      </c>
      <c r="E20" s="35" t="s">
        <v>45</v>
      </c>
      <c r="F20" s="3"/>
      <c r="G20" s="35" t="s">
        <v>45</v>
      </c>
      <c r="H20" s="3"/>
      <c r="I20" s="36">
        <v>15000</v>
      </c>
    </row>
    <row r="22" spans="2:9" x14ac:dyDescent="0.25">
      <c r="B22" s="20" t="s">
        <v>4</v>
      </c>
      <c r="C22" s="20" t="s">
        <v>61</v>
      </c>
      <c r="E22" s="4">
        <f>E17</f>
        <v>93500</v>
      </c>
      <c r="G22" s="4">
        <f>G18</f>
        <v>70400</v>
      </c>
      <c r="I22" s="4">
        <f>I20</f>
        <v>15000</v>
      </c>
    </row>
    <row r="23" spans="2:9" x14ac:dyDescent="0.25">
      <c r="E23" s="26"/>
      <c r="G23" s="26"/>
      <c r="I23" s="26"/>
    </row>
    <row r="24" spans="2:9" x14ac:dyDescent="0.25">
      <c r="E24" s="26"/>
      <c r="G24" s="26"/>
      <c r="I24" s="26"/>
    </row>
    <row r="25" spans="2:9" x14ac:dyDescent="0.25">
      <c r="B25" s="21" t="s">
        <v>31</v>
      </c>
    </row>
    <row r="26" spans="2:9" x14ac:dyDescent="0.25">
      <c r="B26" s="20" t="s">
        <v>5</v>
      </c>
      <c r="C26" s="20" t="s">
        <v>25</v>
      </c>
      <c r="E26" s="31">
        <v>44805</v>
      </c>
      <c r="F26" s="1"/>
      <c r="G26" s="31">
        <v>44805</v>
      </c>
      <c r="H26" s="1"/>
      <c r="I26" s="31">
        <v>44805</v>
      </c>
    </row>
    <row r="27" spans="2:9" x14ac:dyDescent="0.25">
      <c r="C27" s="5" t="s">
        <v>30</v>
      </c>
      <c r="E27" s="7">
        <f>E26-E7</f>
        <v>92</v>
      </c>
      <c r="G27" s="7">
        <f>G26-G7</f>
        <v>92</v>
      </c>
      <c r="I27" s="7">
        <f>I26-I7</f>
        <v>92</v>
      </c>
    </row>
    <row r="28" spans="2:9" x14ac:dyDescent="0.25">
      <c r="C28" s="5" t="s">
        <v>29</v>
      </c>
      <c r="E28" s="8">
        <f>E27/365</f>
        <v>0.25205479452054796</v>
      </c>
      <c r="G28" s="8">
        <f>G27/365</f>
        <v>0.25205479452054796</v>
      </c>
      <c r="I28" s="8">
        <f>I27/365</f>
        <v>0.25205479452054796</v>
      </c>
    </row>
    <row r="29" spans="2:9" x14ac:dyDescent="0.25">
      <c r="E29" s="27"/>
      <c r="F29" s="28"/>
      <c r="G29" s="27"/>
      <c r="I29" s="27"/>
    </row>
    <row r="30" spans="2:9" x14ac:dyDescent="0.25">
      <c r="B30" s="20" t="s">
        <v>6</v>
      </c>
      <c r="C30" s="20" t="s">
        <v>23</v>
      </c>
      <c r="E30" s="23"/>
      <c r="F30" s="24"/>
      <c r="G30" s="23"/>
      <c r="H30" s="24"/>
      <c r="I30" s="23"/>
    </row>
    <row r="31" spans="2:9" x14ac:dyDescent="0.25">
      <c r="C31" s="20" t="s">
        <v>43</v>
      </c>
      <c r="E31" s="34">
        <f>E8+E9</f>
        <v>100</v>
      </c>
      <c r="F31" s="3"/>
      <c r="G31" s="35" t="s">
        <v>45</v>
      </c>
      <c r="H31" s="3"/>
      <c r="I31" s="35" t="s">
        <v>45</v>
      </c>
    </row>
    <row r="32" spans="2:9" x14ac:dyDescent="0.25">
      <c r="C32" s="20" t="s">
        <v>44</v>
      </c>
      <c r="E32" s="35" t="s">
        <v>45</v>
      </c>
      <c r="F32" s="3"/>
      <c r="G32" s="34">
        <v>87</v>
      </c>
      <c r="H32" s="3"/>
      <c r="I32" s="35" t="s">
        <v>45</v>
      </c>
    </row>
    <row r="33" spans="2:9" x14ac:dyDescent="0.25">
      <c r="C33" s="20"/>
      <c r="E33" s="22"/>
      <c r="F33" s="3"/>
      <c r="G33" s="22"/>
      <c r="H33" s="3"/>
      <c r="I33" s="22"/>
    </row>
    <row r="34" spans="2:9" x14ac:dyDescent="0.25">
      <c r="B34" s="20" t="s">
        <v>7</v>
      </c>
      <c r="C34" s="20" t="s">
        <v>26</v>
      </c>
      <c r="E34" s="23"/>
      <c r="F34" s="24"/>
      <c r="G34" s="23"/>
      <c r="H34" s="24"/>
      <c r="I34" s="23"/>
    </row>
    <row r="35" spans="2:9" x14ac:dyDescent="0.25">
      <c r="C35" s="20" t="s">
        <v>41</v>
      </c>
      <c r="E35" s="36">
        <v>990</v>
      </c>
      <c r="F35" s="3"/>
      <c r="G35" s="35" t="s">
        <v>45</v>
      </c>
      <c r="H35" s="3"/>
      <c r="I35" s="35" t="s">
        <v>45</v>
      </c>
    </row>
    <row r="36" spans="2:9" x14ac:dyDescent="0.25">
      <c r="C36" s="20" t="s">
        <v>42</v>
      </c>
      <c r="E36" s="35" t="s">
        <v>45</v>
      </c>
      <c r="F36" s="3"/>
      <c r="G36" s="36">
        <f>5*195</f>
        <v>975</v>
      </c>
      <c r="H36" s="3"/>
      <c r="I36" s="35" t="s">
        <v>45</v>
      </c>
    </row>
    <row r="37" spans="2:9" x14ac:dyDescent="0.25">
      <c r="C37" s="20" t="s">
        <v>46</v>
      </c>
      <c r="E37" s="35" t="s">
        <v>45</v>
      </c>
      <c r="F37" s="3"/>
      <c r="G37" s="35" t="s">
        <v>45</v>
      </c>
      <c r="H37" s="3"/>
      <c r="I37" s="36">
        <v>15000</v>
      </c>
    </row>
    <row r="38" spans="2:9" x14ac:dyDescent="0.25">
      <c r="C38" s="20"/>
      <c r="E38" s="23"/>
      <c r="F38" s="3"/>
      <c r="G38" s="23"/>
      <c r="H38" s="3"/>
      <c r="I38" s="23"/>
    </row>
    <row r="39" spans="2:9" x14ac:dyDescent="0.25">
      <c r="B39" s="20" t="s">
        <v>8</v>
      </c>
      <c r="C39" s="20" t="s">
        <v>51</v>
      </c>
      <c r="D39" s="20"/>
      <c r="E39" s="2">
        <f>E31*E35</f>
        <v>99000</v>
      </c>
      <c r="F39" s="3"/>
      <c r="G39" s="2">
        <f>G32*G36</f>
        <v>84825</v>
      </c>
      <c r="H39" s="3"/>
      <c r="I39" s="2">
        <f>I37</f>
        <v>15000</v>
      </c>
    </row>
    <row r="40" spans="2:9" x14ac:dyDescent="0.25">
      <c r="B40" s="20"/>
      <c r="C40" s="20"/>
      <c r="D40" s="20"/>
      <c r="E40" s="23"/>
      <c r="F40" s="3"/>
      <c r="G40" s="23"/>
      <c r="H40" s="3"/>
      <c r="I40" s="23"/>
    </row>
    <row r="41" spans="2:9" x14ac:dyDescent="0.25">
      <c r="B41" s="20" t="s">
        <v>9</v>
      </c>
      <c r="C41" s="20" t="s">
        <v>32</v>
      </c>
      <c r="E41" s="15"/>
      <c r="F41" s="15"/>
      <c r="G41" s="15"/>
      <c r="H41" s="15"/>
      <c r="I41" s="15"/>
    </row>
    <row r="42" spans="2:9" x14ac:dyDescent="0.25">
      <c r="C42" s="25" t="s">
        <v>19</v>
      </c>
      <c r="E42" s="15"/>
      <c r="F42" s="15"/>
      <c r="G42" s="15"/>
      <c r="H42" s="15"/>
      <c r="I42" s="15"/>
    </row>
    <row r="43" spans="2:9" x14ac:dyDescent="0.25">
      <c r="C43" s="20" t="s">
        <v>47</v>
      </c>
      <c r="D43" s="29"/>
      <c r="E43" s="9">
        <f>E8+E9</f>
        <v>100</v>
      </c>
      <c r="G43" s="7">
        <f>G10</f>
        <v>88</v>
      </c>
      <c r="I43" s="6" t="s">
        <v>45</v>
      </c>
    </row>
    <row r="44" spans="2:9" x14ac:dyDescent="0.25">
      <c r="C44" s="20" t="s">
        <v>48</v>
      </c>
      <c r="E44" s="37">
        <v>3</v>
      </c>
      <c r="F44" s="1"/>
      <c r="G44" s="37">
        <v>1.5</v>
      </c>
      <c r="H44" s="1"/>
      <c r="I44" s="39" t="s">
        <v>45</v>
      </c>
    </row>
    <row r="45" spans="2:9" x14ac:dyDescent="0.25">
      <c r="C45" s="20" t="s">
        <v>49</v>
      </c>
      <c r="E45" s="37">
        <v>1</v>
      </c>
      <c r="F45" s="1"/>
      <c r="G45" s="37">
        <v>0.5</v>
      </c>
      <c r="H45" s="1"/>
      <c r="I45" s="39" t="s">
        <v>45</v>
      </c>
    </row>
    <row r="46" spans="2:9" x14ac:dyDescent="0.25">
      <c r="C46" s="20" t="s">
        <v>57</v>
      </c>
      <c r="E46" s="35" t="s">
        <v>45</v>
      </c>
      <c r="F46" s="3"/>
      <c r="G46" s="35" t="s">
        <v>45</v>
      </c>
      <c r="H46" s="3"/>
      <c r="I46" s="37">
        <v>0</v>
      </c>
    </row>
    <row r="47" spans="2:9" x14ac:dyDescent="0.25">
      <c r="B47" s="20" t="s">
        <v>10</v>
      </c>
      <c r="C47" s="20" t="s">
        <v>33</v>
      </c>
      <c r="E47" s="10">
        <f>E27*E43*(E44+E45)</f>
        <v>36800</v>
      </c>
      <c r="G47" s="10">
        <f>G27*G43*(G44+G45)</f>
        <v>16192</v>
      </c>
      <c r="I47" s="10">
        <f>I46</f>
        <v>0</v>
      </c>
    </row>
    <row r="48" spans="2:9" x14ac:dyDescent="0.25">
      <c r="B48" s="20" t="s">
        <v>11</v>
      </c>
      <c r="C48" s="20" t="s">
        <v>34</v>
      </c>
      <c r="E48" s="38">
        <v>6.5000000000000002E-2</v>
      </c>
      <c r="F48" s="1"/>
      <c r="G48" s="38">
        <v>6.5000000000000002E-2</v>
      </c>
      <c r="H48" s="1"/>
      <c r="I48" s="38">
        <v>6.5000000000000002E-2</v>
      </c>
    </row>
    <row r="49" spans="2:10" x14ac:dyDescent="0.25">
      <c r="B49" s="20" t="s">
        <v>12</v>
      </c>
      <c r="C49" s="20" t="s">
        <v>52</v>
      </c>
      <c r="E49" s="10">
        <f>(E22*E48*(E27/365))</f>
        <v>1531.8630136986303</v>
      </c>
      <c r="G49" s="10">
        <f>(G22*G48*(G27/365))</f>
        <v>1153.4027397260274</v>
      </c>
      <c r="I49" s="10">
        <f>(I22*I48*(I27/365))</f>
        <v>245.75342465753425</v>
      </c>
    </row>
    <row r="50" spans="2:10" x14ac:dyDescent="0.25">
      <c r="B50" s="20" t="s">
        <v>13</v>
      </c>
      <c r="C50" s="20" t="s">
        <v>50</v>
      </c>
      <c r="E50" s="37">
        <v>5000</v>
      </c>
      <c r="F50" s="1"/>
      <c r="G50" s="37">
        <v>0</v>
      </c>
      <c r="H50" s="3"/>
      <c r="I50" s="35" t="s">
        <v>45</v>
      </c>
      <c r="J50" s="20"/>
    </row>
    <row r="51" spans="2:10" x14ac:dyDescent="0.25">
      <c r="B51" s="20" t="s">
        <v>14</v>
      </c>
      <c r="C51" s="5" t="s">
        <v>27</v>
      </c>
      <c r="E51" s="15"/>
      <c r="F51" s="15"/>
      <c r="G51" s="15"/>
      <c r="H51" s="15"/>
      <c r="I51" s="15"/>
    </row>
    <row r="52" spans="2:10" x14ac:dyDescent="0.25">
      <c r="C52" s="20" t="s">
        <v>53</v>
      </c>
      <c r="E52" s="10">
        <f>(E22+E47+E49+E50)</f>
        <v>136831.86301369863</v>
      </c>
      <c r="G52" s="10">
        <f>(G22+G47+G49+G50)</f>
        <v>87745.402739726022</v>
      </c>
      <c r="I52" s="10">
        <f>(I22+I49+I47)</f>
        <v>15245.753424657534</v>
      </c>
    </row>
    <row r="53" spans="2:10" x14ac:dyDescent="0.25">
      <c r="B53" s="20" t="s">
        <v>15</v>
      </c>
      <c r="C53" s="20" t="s">
        <v>55</v>
      </c>
      <c r="E53" s="30"/>
      <c r="G53" s="30"/>
      <c r="I53" s="30"/>
    </row>
    <row r="54" spans="2:10" x14ac:dyDescent="0.25">
      <c r="C54" s="20" t="s">
        <v>56</v>
      </c>
      <c r="E54" s="10">
        <f>(E52)/(E8+E9)</f>
        <v>1368.3186301369863</v>
      </c>
      <c r="G54" s="10">
        <f>(G52)/G10</f>
        <v>997.10684931506842</v>
      </c>
      <c r="I54" s="10">
        <f>I52</f>
        <v>15245.753424657534</v>
      </c>
    </row>
    <row r="55" spans="2:10" x14ac:dyDescent="0.25">
      <c r="B55" s="20" t="s">
        <v>16</v>
      </c>
      <c r="C55" s="20" t="s">
        <v>54</v>
      </c>
      <c r="E55" s="11">
        <f>E54-E14</f>
        <v>433.31863013698626</v>
      </c>
      <c r="G55" s="11">
        <f>+G54-G15</f>
        <v>197.10684931506842</v>
      </c>
      <c r="I55" s="12" t="s">
        <v>37</v>
      </c>
    </row>
    <row r="56" spans="2:10" x14ac:dyDescent="0.25">
      <c r="B56" s="20" t="s">
        <v>17</v>
      </c>
      <c r="C56" s="20" t="s">
        <v>66</v>
      </c>
      <c r="E56" s="11">
        <f>E35-E14</f>
        <v>55</v>
      </c>
      <c r="G56" s="11">
        <f>G36-G15</f>
        <v>175</v>
      </c>
      <c r="I56" s="13" t="s">
        <v>37</v>
      </c>
    </row>
    <row r="59" spans="2:10" x14ac:dyDescent="0.25">
      <c r="B59" s="5" t="s">
        <v>58</v>
      </c>
    </row>
    <row r="60" spans="2:10" x14ac:dyDescent="0.25">
      <c r="B60" s="5" t="s">
        <v>59</v>
      </c>
    </row>
    <row r="61" spans="2:10" x14ac:dyDescent="0.25">
      <c r="B61" s="5" t="s">
        <v>60</v>
      </c>
    </row>
    <row r="63" spans="2:10" ht="15" x14ac:dyDescent="0.25">
      <c r="B63" s="46"/>
      <c r="C63" s="47"/>
      <c r="D63" s="47"/>
      <c r="E63" s="47"/>
      <c r="F63" s="47"/>
      <c r="G63" s="47"/>
    </row>
  </sheetData>
  <sheetProtection sheet="1" objects="1" scenarios="1"/>
  <mergeCells count="2">
    <mergeCell ref="B2:K3"/>
    <mergeCell ref="B63:G63"/>
  </mergeCells>
  <pageMargins left="0.75" right="0.75" top="1" bottom="1" header="0.5" footer="0.5"/>
  <pageSetup scale="75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Agricultural Economics</dc:creator>
  <cp:lastModifiedBy>Wilson, Cassidy Diane</cp:lastModifiedBy>
  <cp:lastPrinted>2016-01-14T19:30:44Z</cp:lastPrinted>
  <dcterms:created xsi:type="dcterms:W3CDTF">2003-07-23T18:18:06Z</dcterms:created>
  <dcterms:modified xsi:type="dcterms:W3CDTF">2022-11-07T15:39:42Z</dcterms:modified>
</cp:coreProperties>
</file>