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56" activeTab="0"/>
  </bookViews>
  <sheets>
    <sheet name="Hay Produce or Purchase Summary" sheetId="1" r:id="rId1"/>
    <sheet name="Data Cost Worksheet" sheetId="2" r:id="rId2"/>
    <sheet name="Hay Loss Calculator" sheetId="3" state="hidden" r:id="rId3"/>
  </sheets>
  <definedNames>
    <definedName name="Data">'Data Cost Worksheet'!$A$1</definedName>
    <definedName name="HAY">'Hay Produce or Purchase Summary'!$A$6</definedName>
    <definedName name="loss">'Hay Loss Calculator'!$A$1</definedName>
    <definedName name="_xlnm.Print_Area" localSheetId="1">'Data Cost Worksheet'!$A$1:$F$47</definedName>
    <definedName name="_xlnm.Print_Area" localSheetId="2">'Hay Loss Calculator'!$A$1:$G$49</definedName>
    <definedName name="_xlnm.Print_Area" localSheetId="0">'Hay Produce or Purchase Summary'!$A$5:$J$73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<sst xmlns="http://schemas.openxmlformats.org/spreadsheetml/2006/main" count="178" uniqueCount="110">
  <si>
    <t>Total</t>
  </si>
  <si>
    <t>Machinery Ownership</t>
  </si>
  <si>
    <t>Depreciation</t>
  </si>
  <si>
    <t>Fertilizer Cost Reduction</t>
  </si>
  <si>
    <t>Total Reduced Cost</t>
  </si>
  <si>
    <t>Acres used for Hay</t>
  </si>
  <si>
    <t>Repairs</t>
  </si>
  <si>
    <t>Fuel and Oil</t>
  </si>
  <si>
    <t>Supplies</t>
  </si>
  <si>
    <t>Labor</t>
  </si>
  <si>
    <t>Other</t>
  </si>
  <si>
    <t>Acres</t>
  </si>
  <si>
    <t>Ranch Name</t>
  </si>
  <si>
    <t>Pounds per Unit</t>
  </si>
  <si>
    <t>Fertilizer Cost</t>
  </si>
  <si>
    <t>Total Hay Operating and Ownership Cost</t>
  </si>
  <si>
    <t xml:space="preserve">Grazing Added </t>
  </si>
  <si>
    <t>Hay Production Cost</t>
  </si>
  <si>
    <t>Rate of Return on Capital %</t>
  </si>
  <si>
    <t>Added Income From Hay Land Used for Grazing</t>
  </si>
  <si>
    <t>Summary of Total Cost Savings By Purchasing Hay</t>
  </si>
  <si>
    <t>Lb./Unit</t>
  </si>
  <si>
    <t>Tons of Hay</t>
  </si>
  <si>
    <t>Hay Production</t>
  </si>
  <si>
    <t>Cost Per</t>
  </si>
  <si>
    <t>Value Per</t>
  </si>
  <si>
    <t>---------------</t>
  </si>
  <si>
    <t>Operating Expense to Grow, Harvest, and Haul Hay</t>
  </si>
  <si>
    <t>Seed</t>
  </si>
  <si>
    <t>Hay Produce or Purchase Cost Quick Analysis Summary</t>
  </si>
  <si>
    <t>Delivered</t>
  </si>
  <si>
    <t xml:space="preserve">   Minus</t>
  </si>
  <si>
    <t xml:space="preserve">Labor </t>
  </si>
  <si>
    <t>Unit</t>
  </si>
  <si>
    <t>Units</t>
  </si>
  <si>
    <t>Lbs.</t>
  </si>
  <si>
    <t>Values</t>
  </si>
  <si>
    <t>Date:</t>
  </si>
  <si>
    <t>Cost/Ton</t>
  </si>
  <si>
    <t>Cost/Unit</t>
  </si>
  <si>
    <t>Cost</t>
  </si>
  <si>
    <t>$/Ton</t>
  </si>
  <si>
    <t>Value</t>
  </si>
  <si>
    <t>Per Ton</t>
  </si>
  <si>
    <t>Net Savings by Purchasing and Not Producing Hay*</t>
  </si>
  <si>
    <t>$/Acre</t>
  </si>
  <si>
    <t>--------------------------------------------------------------------------------------------------------------------</t>
  </si>
  <si>
    <t xml:space="preserve">                        Ranch Name:</t>
  </si>
  <si>
    <t>Hay Produce or Purchase Cost Analysis Data Worksheet</t>
  </si>
  <si>
    <t xml:space="preserve">         Storage Description:</t>
  </si>
  <si>
    <t xml:space="preserve">                         Description:</t>
  </si>
  <si>
    <t>Second  Year of Storage</t>
  </si>
  <si>
    <t xml:space="preserve">  Base Value</t>
  </si>
  <si>
    <t>Alternative</t>
  </si>
  <si>
    <t>Pounds</t>
  </si>
  <si>
    <t>Value or Cost of Hay</t>
  </si>
  <si>
    <t>Inches</t>
  </si>
  <si>
    <t>Estimated Outside Hay Loss</t>
  </si>
  <si>
    <t xml:space="preserve">     Both Ends</t>
  </si>
  <si>
    <t>Original Volume</t>
  </si>
  <si>
    <t>Cubic Feet</t>
  </si>
  <si>
    <t>With Loss - Volume</t>
  </si>
  <si>
    <t>Top Half Net</t>
  </si>
  <si>
    <t>Bottom Half Net</t>
  </si>
  <si>
    <t>Percent Loss of Hay</t>
  </si>
  <si>
    <t>%</t>
  </si>
  <si>
    <t>Pounds of Loss</t>
  </si>
  <si>
    <t>-------------------------------------------------------------------------------------------------------------</t>
  </si>
  <si>
    <t>Adjusted Hay Value*</t>
  </si>
  <si>
    <t>--------------------------------------------------------------------------------------</t>
  </si>
  <si>
    <t xml:space="preserve">*Qualtity loss is not included in this calculation. </t>
  </si>
  <si>
    <t>Notes:</t>
  </si>
  <si>
    <t xml:space="preserve">     Tons</t>
  </si>
  <si>
    <t>Ton</t>
  </si>
  <si>
    <t>$/Unit &amp; Ton</t>
  </si>
  <si>
    <t xml:space="preserve">   $/Ton</t>
  </si>
  <si>
    <t xml:space="preserve">   Hay Loss - Top of Roll</t>
  </si>
  <si>
    <t xml:space="preserve">   Hay Loss - Bottom of Roll</t>
  </si>
  <si>
    <t xml:space="preserve">    Ends of Roll Loss </t>
  </si>
  <si>
    <t>Hay Round Roll Storage Loss Calculator</t>
  </si>
  <si>
    <t>Weight of Hay Round Roll</t>
  </si>
  <si>
    <t>Diameter of Round Roll</t>
  </si>
  <si>
    <t>Length of Round Roll</t>
  </si>
  <si>
    <t xml:space="preserve">  End Roll Loss</t>
  </si>
  <si>
    <t>Dollar Loss Per Roll</t>
  </si>
  <si>
    <t>$/Roll -Ton</t>
  </si>
  <si>
    <t>___________________________________________________________________________________________</t>
  </si>
  <si>
    <t>Total Volume With Loss</t>
  </si>
  <si>
    <t>Herbicide</t>
  </si>
  <si>
    <t>Herbicide custom applied</t>
  </si>
  <si>
    <t>Custom applied</t>
  </si>
  <si>
    <t>On open space with damage on bottoms.</t>
  </si>
  <si>
    <t>Slim Pickens Ranch</t>
  </si>
  <si>
    <t>*Bale package and size should conform to hay produced.</t>
  </si>
  <si>
    <t>Cost of Hay If Purchased and Delivered*</t>
  </si>
  <si>
    <t>Number</t>
  </si>
  <si>
    <t>Large Rd Bale</t>
  </si>
  <si>
    <t>Acres Used for Hay</t>
  </si>
  <si>
    <t>Insurance and Taxes</t>
  </si>
  <si>
    <t>Reduced Cost If Hay is Not Produced</t>
  </si>
  <si>
    <t>Total Savings =  Reduced Cost + Added Income</t>
  </si>
  <si>
    <t>Cost of Hay If Purchased and Delivered</t>
  </si>
  <si>
    <t>Total Savings</t>
  </si>
  <si>
    <t xml:space="preserve">   Equal</t>
  </si>
  <si>
    <t>Net Hay Cost if Purchased</t>
  </si>
  <si>
    <t>Total Hay Production Cost (Operating and Ownership Cost)</t>
  </si>
  <si>
    <t>Machinery Investment Sale Value</t>
  </si>
  <si>
    <t xml:space="preserve"> Machinery Investment Sale Value</t>
  </si>
  <si>
    <t>*Does not account for reduced management associated with forgone hay production.</t>
  </si>
  <si>
    <r>
      <rPr>
        <sz val="18"/>
        <rFont val="Arial"/>
        <family val="2"/>
      </rPr>
      <t>Hay Produce or Purchase Calculator</t>
    </r>
    <r>
      <rPr>
        <sz val="10"/>
        <rFont val="Arial"/>
        <family val="2"/>
      </rPr>
      <t xml:space="preserve">
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Texas A&amp;M University
2013 update by
Damona Doye and Roger Sahs, Oklahoma State University, and Lawrence Falconer, Mississippi State University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</si>
</sst>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.0_);\(&quot;$&quot;#,##0.0\)"/>
    <numFmt numFmtId="167" formatCode="0.0"/>
    <numFmt numFmtId="168" formatCode="0_)"/>
    <numFmt numFmtId="169" formatCode="0_);\(0\)"/>
    <numFmt numFmtId="170" formatCode="0.00_);\(0.00\)"/>
    <numFmt numFmtId="171" formatCode="_(* #,##0_);_(* \(#,##0\);_(* &quot;-&quot;??_);_(@_)"/>
    <numFmt numFmtId="172" formatCode="_(* #,##0.0_);_(* \(#,##0.0\);_(* &quot;-&quot;??_);_(@_)"/>
    <numFmt numFmtId="173" formatCode="[$$-409]#,##0.00_);[Red]\([$$-409]#,##0.00\)"/>
    <numFmt numFmtId="174" formatCode="0.0000"/>
    <numFmt numFmtId="175" formatCode="0.000"/>
  </numFmts>
  <fonts count="4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3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39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fill"/>
    </xf>
    <xf numFmtId="5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2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4" fillId="0" borderId="10" xfId="0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14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169" fontId="4" fillId="0" borderId="11" xfId="0" applyNumberFormat="1" applyFont="1" applyBorder="1" applyAlignment="1" applyProtection="1">
      <alignment/>
      <protection locked="0"/>
    </xf>
    <xf numFmtId="5" fontId="3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71" fontId="4" fillId="0" borderId="12" xfId="42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171" fontId="4" fillId="0" borderId="0" xfId="42" applyNumberFormat="1" applyFont="1" applyAlignment="1" applyProtection="1">
      <alignment/>
      <protection locked="0"/>
    </xf>
    <xf numFmtId="8" fontId="4" fillId="0" borderId="12" xfId="44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67" fontId="4" fillId="0" borderId="12" xfId="0" applyNumberFormat="1" applyFont="1" applyBorder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72" fontId="0" fillId="0" borderId="0" xfId="42" applyNumberFormat="1" applyFont="1" applyAlignment="1">
      <alignment/>
    </xf>
    <xf numFmtId="172" fontId="8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72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8" fontId="2" fillId="0" borderId="0" xfId="44" applyNumberFormat="1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9" fillId="0" borderId="11" xfId="0" applyFont="1" applyBorder="1" applyAlignment="1" applyProtection="1">
      <alignment/>
      <protection locked="0"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7" fontId="3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3</xdr:row>
      <xdr:rowOff>809625</xdr:rowOff>
    </xdr:from>
    <xdr:to>
      <xdr:col>7</xdr:col>
      <xdr:colOff>0</xdr:colOff>
      <xdr:row>3</xdr:row>
      <xdr:rowOff>809625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800100</xdr:rowOff>
    </xdr:from>
    <xdr:to>
      <xdr:col>0</xdr:col>
      <xdr:colOff>323850</xdr:colOff>
      <xdr:row>3</xdr:row>
      <xdr:rowOff>800100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050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74</xdr:row>
      <xdr:rowOff>47625</xdr:rowOff>
    </xdr:from>
    <xdr:to>
      <xdr:col>9</xdr:col>
      <xdr:colOff>361950</xdr:colOff>
      <xdr:row>77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15697200"/>
          <a:ext cx="7686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10</xdr:col>
      <xdr:colOff>514350</xdr:colOff>
      <xdr:row>5</xdr:row>
      <xdr:rowOff>95250</xdr:rowOff>
    </xdr:from>
    <xdr:to>
      <xdr:col>13</xdr:col>
      <xdr:colOff>66675</xdr:colOff>
      <xdr:row>7</xdr:row>
      <xdr:rowOff>95250</xdr:rowOff>
    </xdr:to>
    <xdr:pic>
      <xdr:nvPicPr>
        <xdr:cNvPr id="4" name="cmd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2514600"/>
          <a:ext cx="20669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209550</xdr:colOff>
      <xdr:row>2</xdr:row>
      <xdr:rowOff>133350</xdr:rowOff>
    </xdr:from>
    <xdr:to>
      <xdr:col>8</xdr:col>
      <xdr:colOff>752475</xdr:colOff>
      <xdr:row>2</xdr:row>
      <xdr:rowOff>866775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514350"/>
          <a:ext cx="1562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3</xdr:row>
      <xdr:rowOff>123825</xdr:rowOff>
    </xdr:from>
    <xdr:to>
      <xdr:col>10</xdr:col>
      <xdr:colOff>95250</xdr:colOff>
      <xdr:row>6</xdr:row>
      <xdr:rowOff>85725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7810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5</xdr:row>
      <xdr:rowOff>133350</xdr:rowOff>
    </xdr:from>
    <xdr:to>
      <xdr:col>12</xdr:col>
      <xdr:colOff>533400</xdr:colOff>
      <xdr:row>8</xdr:row>
      <xdr:rowOff>104775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430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10</xdr:row>
      <xdr:rowOff>28575</xdr:rowOff>
    </xdr:from>
    <xdr:to>
      <xdr:col>12</xdr:col>
      <xdr:colOff>533400</xdr:colOff>
      <xdr:row>12</xdr:row>
      <xdr:rowOff>85725</xdr:rowOff>
    </xdr:to>
    <xdr:pic>
      <xdr:nvPicPr>
        <xdr:cNvPr id="2" name="Cmd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00025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3:I7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2" width="5.77734375" style="0" customWidth="1"/>
    <col min="3" max="3" width="13.4453125" style="0" customWidth="1"/>
    <col min="4" max="4" width="23.21484375" style="0" customWidth="1"/>
    <col min="5" max="5" width="11.4453125" style="0" customWidth="1"/>
    <col min="6" max="6" width="9.77734375" style="0" customWidth="1"/>
    <col min="7" max="7" width="11.88671875" style="0" customWidth="1"/>
    <col min="8" max="8" width="9.77734375" style="0" hidden="1" customWidth="1"/>
  </cols>
  <sheetData>
    <row r="3" spans="1:9" ht="72.75" customHeight="1">
      <c r="A3" s="79" t="s">
        <v>109</v>
      </c>
      <c r="B3" s="80"/>
      <c r="C3" s="80"/>
      <c r="D3" s="80"/>
      <c r="E3" s="80"/>
      <c r="F3" s="80"/>
      <c r="G3" s="80"/>
      <c r="H3" s="80"/>
      <c r="I3" s="81"/>
    </row>
    <row r="4" spans="1:9" ht="72.75" customHeight="1">
      <c r="A4" s="82"/>
      <c r="B4" s="83"/>
      <c r="C4" s="83"/>
      <c r="D4" s="83"/>
      <c r="E4" s="83"/>
      <c r="F4" s="83"/>
      <c r="G4" s="83"/>
      <c r="H4" s="83"/>
      <c r="I4" s="84"/>
    </row>
    <row r="6" spans="2:9" ht="20.25" customHeight="1">
      <c r="B6" s="78" t="s">
        <v>29</v>
      </c>
      <c r="C6" s="78"/>
      <c r="D6" s="78"/>
      <c r="E6" s="78"/>
      <c r="F6" s="78"/>
      <c r="G6" s="78"/>
      <c r="H6" s="30"/>
      <c r="I6" s="30"/>
    </row>
    <row r="7" ht="15">
      <c r="B7" s="29"/>
    </row>
    <row r="8" spans="3:8" ht="16.5" thickBot="1">
      <c r="C8" s="1" t="s">
        <v>12</v>
      </c>
      <c r="D8" s="25" t="s">
        <v>92</v>
      </c>
      <c r="E8" s="25"/>
      <c r="F8" s="25"/>
      <c r="H8" s="24">
        <f ca="1">NOW()</f>
        <v>44872.40159085648</v>
      </c>
    </row>
    <row r="9" spans="1:8" ht="15">
      <c r="A9" s="34"/>
      <c r="B9" s="34"/>
      <c r="C9" s="35"/>
      <c r="D9" s="36"/>
      <c r="E9" s="36"/>
      <c r="F9" s="36"/>
      <c r="G9" s="34"/>
      <c r="H9" s="24"/>
    </row>
    <row r="10" spans="3:8" ht="15">
      <c r="C10" s="33" t="s">
        <v>37</v>
      </c>
      <c r="D10" s="32"/>
      <c r="E10" s="32"/>
      <c r="F10" s="32"/>
      <c r="G10" s="31"/>
      <c r="H10" s="24"/>
    </row>
    <row r="12" spans="2:7" ht="15">
      <c r="B12" s="1" t="s">
        <v>23</v>
      </c>
      <c r="E12" s="76" t="s">
        <v>34</v>
      </c>
      <c r="F12" s="76" t="s">
        <v>95</v>
      </c>
      <c r="G12" s="76" t="s">
        <v>72</v>
      </c>
    </row>
    <row r="13" spans="3:7" ht="15">
      <c r="C13" t="s">
        <v>23</v>
      </c>
      <c r="E13" s="73" t="s">
        <v>96</v>
      </c>
      <c r="F13" s="74">
        <v>640</v>
      </c>
      <c r="G13" s="75">
        <f>(F13*F14)/2000</f>
        <v>384</v>
      </c>
    </row>
    <row r="14" spans="3:7" ht="15">
      <c r="C14" t="s">
        <v>13</v>
      </c>
      <c r="E14" s="72" t="s">
        <v>35</v>
      </c>
      <c r="F14" s="74">
        <v>1200</v>
      </c>
      <c r="G14" s="72"/>
    </row>
    <row r="15" spans="3:7" ht="15">
      <c r="C15" s="19" t="s">
        <v>97</v>
      </c>
      <c r="E15" s="72" t="s">
        <v>11</v>
      </c>
      <c r="F15" s="74">
        <v>160</v>
      </c>
      <c r="G15" s="72"/>
    </row>
    <row r="17" spans="2:9" ht="15">
      <c r="B17" s="1" t="s">
        <v>17</v>
      </c>
      <c r="F17" s="77" t="s">
        <v>0</v>
      </c>
      <c r="G17" s="77" t="s">
        <v>39</v>
      </c>
      <c r="H17" s="77" t="s">
        <v>38</v>
      </c>
      <c r="I17" s="77" t="s">
        <v>38</v>
      </c>
    </row>
    <row r="18" spans="3:6" ht="15">
      <c r="C18" t="s">
        <v>27</v>
      </c>
      <c r="F18" s="6"/>
    </row>
    <row r="19" spans="4:9" ht="15">
      <c r="D19" t="s">
        <v>6</v>
      </c>
      <c r="F19" s="9">
        <v>5500</v>
      </c>
      <c r="G19" s="67">
        <f>IF($F$13=0,0,F19/$F$13)</f>
        <v>8.59375</v>
      </c>
      <c r="I19" s="21">
        <f>IF($G$13=0,0,F19/$G$13)</f>
        <v>14.322916666666666</v>
      </c>
    </row>
    <row r="20" spans="4:9" ht="15">
      <c r="D20" t="s">
        <v>7</v>
      </c>
      <c r="F20" s="9">
        <v>5500</v>
      </c>
      <c r="G20" s="67">
        <f aca="true" t="shared" si="0" ref="G20:G50">IF($F$13=0,0,F20/$F$13)</f>
        <v>8.59375</v>
      </c>
      <c r="I20" s="21">
        <f aca="true" t="shared" si="1" ref="I20:I29">IF($G$13=0,0,F20/$G$13)</f>
        <v>14.322916666666666</v>
      </c>
    </row>
    <row r="21" spans="4:9" ht="15">
      <c r="D21" t="s">
        <v>28</v>
      </c>
      <c r="F21" s="9">
        <v>0</v>
      </c>
      <c r="G21" s="67">
        <f t="shared" si="0"/>
        <v>0</v>
      </c>
      <c r="I21" s="21">
        <f t="shared" si="1"/>
        <v>0</v>
      </c>
    </row>
    <row r="22" spans="4:9" ht="15">
      <c r="D22" t="s">
        <v>8</v>
      </c>
      <c r="F22" s="9">
        <v>0</v>
      </c>
      <c r="G22" s="67">
        <f t="shared" si="0"/>
        <v>0</v>
      </c>
      <c r="I22" s="21">
        <f t="shared" si="1"/>
        <v>0</v>
      </c>
    </row>
    <row r="23" spans="4:9" ht="15">
      <c r="D23" t="s">
        <v>9</v>
      </c>
      <c r="F23" s="9">
        <v>0</v>
      </c>
      <c r="G23" s="67">
        <f t="shared" si="0"/>
        <v>0</v>
      </c>
      <c r="I23" s="21">
        <f t="shared" si="1"/>
        <v>0</v>
      </c>
    </row>
    <row r="24" spans="4:9" ht="15">
      <c r="D24" s="10" t="s">
        <v>89</v>
      </c>
      <c r="F24" s="9">
        <v>1800</v>
      </c>
      <c r="G24" s="67">
        <f t="shared" si="0"/>
        <v>2.8125</v>
      </c>
      <c r="I24" s="21">
        <f t="shared" si="1"/>
        <v>4.6875</v>
      </c>
    </row>
    <row r="25" spans="4:9" ht="15">
      <c r="D25" s="10" t="s">
        <v>10</v>
      </c>
      <c r="F25" s="9">
        <v>0</v>
      </c>
      <c r="G25" s="67">
        <f t="shared" si="0"/>
        <v>0</v>
      </c>
      <c r="I25" s="21">
        <f t="shared" si="1"/>
        <v>0</v>
      </c>
    </row>
    <row r="26" spans="4:7" ht="15">
      <c r="D26" s="10"/>
      <c r="F26" s="9"/>
      <c r="G26" s="67"/>
    </row>
    <row r="27" spans="3:9" ht="15">
      <c r="C27" t="s">
        <v>14</v>
      </c>
      <c r="D27" s="10"/>
      <c r="F27" s="9">
        <v>16000</v>
      </c>
      <c r="G27" s="67">
        <f t="shared" si="0"/>
        <v>25</v>
      </c>
      <c r="I27" s="21">
        <f t="shared" si="1"/>
        <v>41.666666666666664</v>
      </c>
    </row>
    <row r="28" spans="4:9" ht="15">
      <c r="D28" s="4" t="s">
        <v>90</v>
      </c>
      <c r="F28" s="9">
        <v>2880</v>
      </c>
      <c r="G28" s="67">
        <f t="shared" si="0"/>
        <v>4.5</v>
      </c>
      <c r="I28" s="21">
        <f t="shared" si="1"/>
        <v>7.5</v>
      </c>
    </row>
    <row r="29" spans="4:9" ht="15">
      <c r="D29" s="10" t="s">
        <v>10</v>
      </c>
      <c r="F29" s="9">
        <v>0</v>
      </c>
      <c r="G29" s="67">
        <f t="shared" si="0"/>
        <v>0</v>
      </c>
      <c r="I29" s="21">
        <f t="shared" si="1"/>
        <v>0</v>
      </c>
    </row>
    <row r="30" spans="4:7" ht="15">
      <c r="D30" s="10"/>
      <c r="F30" s="9"/>
      <c r="G30" s="67"/>
    </row>
    <row r="31" spans="3:7" ht="15">
      <c r="C31" t="s">
        <v>1</v>
      </c>
      <c r="G31" s="67"/>
    </row>
    <row r="32" spans="4:9" ht="15">
      <c r="D32" t="s">
        <v>2</v>
      </c>
      <c r="F32" s="9">
        <v>3680</v>
      </c>
      <c r="G32" s="67">
        <f t="shared" si="0"/>
        <v>5.75</v>
      </c>
      <c r="I32" s="21">
        <f>IF($G$13=0,0,F32/$G$13)</f>
        <v>9.583333333333334</v>
      </c>
    </row>
    <row r="33" spans="4:9" ht="15">
      <c r="D33" s="10" t="s">
        <v>98</v>
      </c>
      <c r="F33" s="9">
        <v>800</v>
      </c>
      <c r="G33" s="67">
        <f t="shared" si="0"/>
        <v>1.25</v>
      </c>
      <c r="I33" s="21">
        <f>IF($G$13=0,0,F33/$G$13)</f>
        <v>2.0833333333333335</v>
      </c>
    </row>
    <row r="34" spans="4:9" ht="15">
      <c r="D34" s="10" t="s">
        <v>10</v>
      </c>
      <c r="F34" s="9">
        <v>0</v>
      </c>
      <c r="G34" s="67">
        <f t="shared" si="0"/>
        <v>0</v>
      </c>
      <c r="I34" s="21">
        <f>IF($G$13=0,0,F34/$G$13)</f>
        <v>0</v>
      </c>
    </row>
    <row r="35" spans="4:7" ht="15">
      <c r="D35" s="10"/>
      <c r="G35" s="67"/>
    </row>
    <row r="36" spans="2:9" ht="15">
      <c r="B36" s="1" t="s">
        <v>15</v>
      </c>
      <c r="F36" s="3">
        <f>SUM(F19:F34)</f>
        <v>36160</v>
      </c>
      <c r="G36" s="68">
        <f t="shared" si="0"/>
        <v>56.5</v>
      </c>
      <c r="H36" s="13">
        <f>(F36/(($F$13*$F$14)/2000))</f>
        <v>94.16666666666667</v>
      </c>
      <c r="I36" s="22">
        <f>IF($G$13=0,0,F36/$G$13)</f>
        <v>94.16666666666667</v>
      </c>
    </row>
    <row r="37" spans="2:8" ht="15">
      <c r="B37" t="s">
        <v>86</v>
      </c>
      <c r="E37" s="7"/>
      <c r="F37" s="9"/>
      <c r="G37" s="37"/>
      <c r="H37" s="18" t="s">
        <v>26</v>
      </c>
    </row>
    <row r="38" spans="2:9" ht="15">
      <c r="B38" s="1" t="s">
        <v>99</v>
      </c>
      <c r="F38" s="72" t="s">
        <v>0</v>
      </c>
      <c r="G38" s="38" t="s">
        <v>39</v>
      </c>
      <c r="H38" s="6" t="s">
        <v>38</v>
      </c>
      <c r="I38" s="38" t="s">
        <v>38</v>
      </c>
    </row>
    <row r="39" spans="4:9" ht="15">
      <c r="D39" t="s">
        <v>3</v>
      </c>
      <c r="F39" s="9">
        <v>0</v>
      </c>
      <c r="G39" s="69">
        <f t="shared" si="0"/>
        <v>0</v>
      </c>
      <c r="I39" s="21">
        <f aca="true" t="shared" si="2" ref="I39:I44">IF($G$13=0,0,F39/$G$13)</f>
        <v>0</v>
      </c>
    </row>
    <row r="40" spans="4:9" ht="15">
      <c r="D40" s="10" t="s">
        <v>32</v>
      </c>
      <c r="F40" s="9">
        <v>0</v>
      </c>
      <c r="G40" s="69">
        <f>IF($F$13=0,0,F40/$F$13)</f>
        <v>0</v>
      </c>
      <c r="I40" s="21">
        <f t="shared" si="2"/>
        <v>0</v>
      </c>
    </row>
    <row r="41" spans="4:9" ht="15">
      <c r="D41" s="10" t="s">
        <v>88</v>
      </c>
      <c r="F41" s="9">
        <v>1800</v>
      </c>
      <c r="G41" s="69">
        <f>IF($F$13=0,0,F41/$F$13)</f>
        <v>2.8125</v>
      </c>
      <c r="I41" s="21">
        <f t="shared" si="2"/>
        <v>4.6875</v>
      </c>
    </row>
    <row r="42" spans="4:9" ht="15">
      <c r="D42" s="10" t="s">
        <v>10</v>
      </c>
      <c r="F42" s="9">
        <v>0</v>
      </c>
      <c r="G42" s="69">
        <f>IF($F$13=0,0,F42/$F$13)</f>
        <v>0</v>
      </c>
      <c r="I42" s="21">
        <f t="shared" si="2"/>
        <v>0</v>
      </c>
    </row>
    <row r="43" spans="3:7" ht="15">
      <c r="C43" t="s">
        <v>106</v>
      </c>
      <c r="E43" s="9">
        <v>75000</v>
      </c>
      <c r="F43" s="9"/>
      <c r="G43" s="69"/>
    </row>
    <row r="44" spans="3:9" ht="15">
      <c r="C44" t="s">
        <v>18</v>
      </c>
      <c r="E44" s="11">
        <v>3</v>
      </c>
      <c r="F44" s="17">
        <f>(E44*0.01*E43)</f>
        <v>2250</v>
      </c>
      <c r="G44" s="69">
        <f t="shared" si="0"/>
        <v>3.515625</v>
      </c>
      <c r="I44" s="21">
        <f t="shared" si="2"/>
        <v>5.859375</v>
      </c>
    </row>
    <row r="45" spans="2:9" ht="15">
      <c r="B45" s="1" t="s">
        <v>4</v>
      </c>
      <c r="F45" s="15">
        <f>SUM(F39:F44)</f>
        <v>4050</v>
      </c>
      <c r="G45" s="69">
        <f t="shared" si="0"/>
        <v>6.328125</v>
      </c>
      <c r="I45" s="21">
        <f>IF($G$13=0,0,F45/$G$13)</f>
        <v>10.546875</v>
      </c>
    </row>
    <row r="46" spans="6:7" ht="15">
      <c r="F46" s="10"/>
      <c r="G46" s="69"/>
    </row>
    <row r="47" spans="2:7" ht="15">
      <c r="B47" s="1" t="s">
        <v>19</v>
      </c>
      <c r="F47" s="10"/>
      <c r="G47" s="69"/>
    </row>
    <row r="48" spans="2:9" ht="15">
      <c r="B48" t="s">
        <v>16</v>
      </c>
      <c r="D48">
        <f>F15</f>
        <v>160</v>
      </c>
      <c r="E48" t="s">
        <v>11</v>
      </c>
      <c r="F48" s="9">
        <v>3200</v>
      </c>
      <c r="G48" s="69">
        <f t="shared" si="0"/>
        <v>5</v>
      </c>
      <c r="I48" s="21">
        <f>IF($G$13=0,0,F48/$G$13)</f>
        <v>8.333333333333334</v>
      </c>
    </row>
    <row r="49" spans="6:7" ht="15">
      <c r="F49" s="10"/>
      <c r="G49" s="69"/>
    </row>
    <row r="50" spans="2:9" ht="15">
      <c r="B50" s="1" t="s">
        <v>100</v>
      </c>
      <c r="F50" s="3">
        <f>(F45+F48)</f>
        <v>7250</v>
      </c>
      <c r="G50" s="22">
        <f t="shared" si="0"/>
        <v>11.328125</v>
      </c>
      <c r="H50" s="13">
        <f>(F50/(($F$13*$F$14)/2000))</f>
        <v>18.880208333333332</v>
      </c>
      <c r="I50" s="22">
        <f>IF($G$13=0,0,F50/$G$13)</f>
        <v>18.880208333333332</v>
      </c>
    </row>
    <row r="51" spans="2:8" ht="15">
      <c r="B51" t="s">
        <v>86</v>
      </c>
      <c r="H51" s="18" t="s">
        <v>26</v>
      </c>
    </row>
    <row r="52" ht="15">
      <c r="B52" s="1" t="s">
        <v>101</v>
      </c>
    </row>
    <row r="53" spans="2:7" ht="15">
      <c r="B53" s="1"/>
      <c r="G53" s="27" t="s">
        <v>30</v>
      </c>
    </row>
    <row r="54" spans="2:8" ht="15">
      <c r="B54" s="6" t="s">
        <v>33</v>
      </c>
      <c r="C54" s="72" t="s">
        <v>21</v>
      </c>
      <c r="D54" s="72" t="s">
        <v>22</v>
      </c>
      <c r="E54" s="6"/>
      <c r="F54" s="27" t="s">
        <v>0</v>
      </c>
      <c r="G54" s="27" t="s">
        <v>24</v>
      </c>
      <c r="H54" s="6" t="s">
        <v>40</v>
      </c>
    </row>
    <row r="55" spans="2:8" ht="15">
      <c r="B55" s="44" t="str">
        <f>E13</f>
        <v>Large Rd Bale</v>
      </c>
      <c r="F55" s="27" t="s">
        <v>40</v>
      </c>
      <c r="G55" s="27" t="str">
        <f>E13</f>
        <v>Large Rd Bale</v>
      </c>
      <c r="H55" s="6" t="s">
        <v>41</v>
      </c>
    </row>
    <row r="56" spans="2:8" ht="15">
      <c r="B56" s="19">
        <f>F13</f>
        <v>640</v>
      </c>
      <c r="C56" s="20">
        <f>F14</f>
        <v>1200</v>
      </c>
      <c r="D56" s="26">
        <f>(B56*C56)/2000</f>
        <v>384</v>
      </c>
      <c r="F56" s="15">
        <f>(B56*G56)</f>
        <v>48000</v>
      </c>
      <c r="G56" s="70">
        <v>75</v>
      </c>
      <c r="H56" s="12">
        <f>(G56/C56)*2000</f>
        <v>125</v>
      </c>
    </row>
    <row r="57" spans="2:8" ht="15">
      <c r="B57" t="s">
        <v>86</v>
      </c>
      <c r="C57" s="4"/>
      <c r="D57" s="14"/>
      <c r="E57" s="5"/>
      <c r="H57" s="18" t="s">
        <v>26</v>
      </c>
    </row>
    <row r="58" spans="2:9" ht="15">
      <c r="B58" s="4"/>
      <c r="C58" s="4"/>
      <c r="D58" s="14"/>
      <c r="E58" s="5"/>
      <c r="F58" s="2"/>
      <c r="G58" s="27" t="s">
        <v>25</v>
      </c>
      <c r="H58" s="6" t="s">
        <v>42</v>
      </c>
      <c r="I58" s="27" t="s">
        <v>25</v>
      </c>
    </row>
    <row r="59" spans="2:9" ht="15">
      <c r="B59" s="1" t="s">
        <v>20</v>
      </c>
      <c r="F59" s="27" t="s">
        <v>0</v>
      </c>
      <c r="G59" s="27" t="str">
        <f>E13</f>
        <v>Large Rd Bale</v>
      </c>
      <c r="H59" s="6" t="s">
        <v>43</v>
      </c>
      <c r="I59" s="27" t="s">
        <v>73</v>
      </c>
    </row>
    <row r="61" spans="2:9" ht="15">
      <c r="B61" s="19" t="s">
        <v>101</v>
      </c>
      <c r="C61" s="19"/>
      <c r="D61" s="19"/>
      <c r="E61" s="19"/>
      <c r="F61" s="17">
        <f>F56</f>
        <v>48000</v>
      </c>
      <c r="G61" s="21">
        <f>F61/$B$56</f>
        <v>75</v>
      </c>
      <c r="H61" s="21">
        <f>F61/$D$56</f>
        <v>125</v>
      </c>
      <c r="I61" s="21">
        <f aca="true" t="shared" si="3" ref="I61:I71">IF($G$13=0,0,F61/$G$13)</f>
        <v>125</v>
      </c>
    </row>
    <row r="62" spans="2:9" ht="15">
      <c r="B62" s="19" t="s">
        <v>31</v>
      </c>
      <c r="C62" s="19"/>
      <c r="D62" s="19"/>
      <c r="E62" s="19"/>
      <c r="F62" s="17"/>
      <c r="I62" s="21"/>
    </row>
    <row r="63" spans="2:9" ht="15">
      <c r="B63" s="19" t="s">
        <v>102</v>
      </c>
      <c r="C63" s="19"/>
      <c r="D63" s="19"/>
      <c r="E63" s="19"/>
      <c r="F63" s="17">
        <f>F50</f>
        <v>7250</v>
      </c>
      <c r="G63" s="23">
        <f>F63/$B$56</f>
        <v>11.328125</v>
      </c>
      <c r="H63" s="21">
        <f>F63/$D$56</f>
        <v>18.880208333333332</v>
      </c>
      <c r="I63" s="21">
        <f t="shared" si="3"/>
        <v>18.880208333333332</v>
      </c>
    </row>
    <row r="64" spans="2:9" ht="15">
      <c r="B64" s="19" t="s">
        <v>103</v>
      </c>
      <c r="F64" s="17"/>
      <c r="I64" s="21"/>
    </row>
    <row r="65" spans="2:9" ht="15">
      <c r="B65" s="19" t="s">
        <v>104</v>
      </c>
      <c r="F65" s="28">
        <f>F61-F63</f>
        <v>40750</v>
      </c>
      <c r="G65" s="23">
        <f>F65/$B$56</f>
        <v>63.671875</v>
      </c>
      <c r="H65" s="21">
        <f>F65/$D$56</f>
        <v>106.11979166666667</v>
      </c>
      <c r="I65" s="21">
        <f t="shared" si="3"/>
        <v>106.11979166666667</v>
      </c>
    </row>
    <row r="66" spans="2:9" ht="15">
      <c r="B66" s="1"/>
      <c r="F66" s="28"/>
      <c r="G66" s="19"/>
      <c r="I66" s="21"/>
    </row>
    <row r="67" spans="6:9" ht="15">
      <c r="F67" s="15"/>
      <c r="G67" s="19"/>
      <c r="I67" s="21"/>
    </row>
    <row r="68" spans="2:9" ht="15">
      <c r="B68" s="19" t="s">
        <v>105</v>
      </c>
      <c r="F68" s="28">
        <f>F36</f>
        <v>36160</v>
      </c>
      <c r="G68" s="23">
        <f>F68/$B$56</f>
        <v>56.5</v>
      </c>
      <c r="H68" s="21">
        <f>F68/$D$56</f>
        <v>94.16666666666667</v>
      </c>
      <c r="I68" s="21">
        <f t="shared" si="3"/>
        <v>94.16666666666667</v>
      </c>
    </row>
    <row r="69" spans="6:9" ht="15">
      <c r="F69" s="2"/>
      <c r="I69" s="21"/>
    </row>
    <row r="70" spans="2:9" ht="15">
      <c r="B70" s="1"/>
      <c r="F70" s="17"/>
      <c r="I70" s="21"/>
    </row>
    <row r="71" spans="2:9" ht="15">
      <c r="B71" s="1" t="s">
        <v>44</v>
      </c>
      <c r="F71" s="16">
        <f>F68-F65</f>
        <v>-4590</v>
      </c>
      <c r="G71" s="22">
        <f>F71/$B$56</f>
        <v>-7.171875</v>
      </c>
      <c r="H71" s="22">
        <f>F71/$D$56</f>
        <v>-11.953125</v>
      </c>
      <c r="I71" s="22">
        <f t="shared" si="3"/>
        <v>-11.953125</v>
      </c>
    </row>
    <row r="72" spans="2:8" ht="15">
      <c r="B72" t="s">
        <v>86</v>
      </c>
      <c r="C72" s="8"/>
      <c r="D72" s="8"/>
      <c r="E72" s="8"/>
      <c r="G72" s="8"/>
      <c r="H72" s="18" t="s">
        <v>26</v>
      </c>
    </row>
    <row r="73" ht="15">
      <c r="B73" s="71" t="s">
        <v>108</v>
      </c>
    </row>
  </sheetData>
  <sheetProtection sheet="1"/>
  <mergeCells count="2">
    <mergeCell ref="B6:G6"/>
    <mergeCell ref="A3:I4"/>
  </mergeCells>
  <printOptions horizontalCentered="1"/>
  <pageMargins left="0.75" right="0.75" top="0.75" bottom="1" header="0.5" footer="0.5"/>
  <pageSetup fitToHeight="1" fitToWidth="1" horizontalDpi="300" verticalDpi="300" orientation="portrait" scale="60" r:id="rId2"/>
  <headerFooter alignWithMargins="0">
    <oddFooter>&amp;LFilename:  &amp;F&amp;C&amp;D, &amp;T&amp;R&amp;B&amp;B&amp;10Page 1 of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5.10546875" style="0" customWidth="1"/>
    <col min="3" max="3" width="14.4453125" style="0" customWidth="1"/>
  </cols>
  <sheetData>
    <row r="1" spans="1:14" ht="21">
      <c r="A1" s="40" t="s">
        <v>48</v>
      </c>
      <c r="B1" s="40"/>
      <c r="C1" s="39"/>
      <c r="D1" s="39"/>
      <c r="E1" s="39"/>
      <c r="F1" s="39"/>
      <c r="H1" s="40"/>
      <c r="I1" s="40"/>
      <c r="J1" s="40"/>
      <c r="K1" s="40"/>
      <c r="L1" s="40"/>
      <c r="M1" s="39"/>
      <c r="N1" s="39"/>
    </row>
    <row r="2" ht="15">
      <c r="A2" s="29"/>
    </row>
    <row r="3" spans="1:5" ht="15.75" thickBot="1">
      <c r="A3" s="1" t="s">
        <v>47</v>
      </c>
      <c r="C3" s="25"/>
      <c r="D3" s="25"/>
      <c r="E3" s="25"/>
    </row>
    <row r="5" spans="1:6" ht="15.75">
      <c r="A5" s="1" t="s">
        <v>23</v>
      </c>
      <c r="D5" s="6" t="s">
        <v>34</v>
      </c>
      <c r="F5" s="6" t="s">
        <v>36</v>
      </c>
    </row>
    <row r="6" spans="2:6" ht="15">
      <c r="B6" t="s">
        <v>23</v>
      </c>
      <c r="D6" s="41"/>
      <c r="F6" s="42"/>
    </row>
    <row r="7" spans="2:6" ht="15">
      <c r="B7" t="s">
        <v>13</v>
      </c>
      <c r="D7" s="6" t="s">
        <v>35</v>
      </c>
      <c r="F7" s="42"/>
    </row>
    <row r="8" spans="2:6" ht="15">
      <c r="B8" t="s">
        <v>5</v>
      </c>
      <c r="D8" s="6" t="s">
        <v>11</v>
      </c>
      <c r="F8" s="42"/>
    </row>
    <row r="10" spans="1:6" ht="15">
      <c r="A10" s="1" t="s">
        <v>17</v>
      </c>
      <c r="F10" s="6" t="s">
        <v>0</v>
      </c>
    </row>
    <row r="11" ht="15">
      <c r="F11" s="6"/>
    </row>
    <row r="12" spans="2:6" ht="15">
      <c r="B12" t="s">
        <v>27</v>
      </c>
      <c r="F12" s="6"/>
    </row>
    <row r="13" spans="3:6" ht="15">
      <c r="C13" t="s">
        <v>6</v>
      </c>
      <c r="F13" s="42"/>
    </row>
    <row r="14" spans="3:6" ht="15">
      <c r="C14" t="s">
        <v>7</v>
      </c>
      <c r="F14" s="42"/>
    </row>
    <row r="15" spans="3:6" ht="15">
      <c r="C15" t="s">
        <v>28</v>
      </c>
      <c r="F15" s="42"/>
    </row>
    <row r="16" spans="3:6" ht="15">
      <c r="C16" t="s">
        <v>8</v>
      </c>
      <c r="F16" s="42"/>
    </row>
    <row r="17" spans="3:6" ht="15">
      <c r="C17" t="s">
        <v>9</v>
      </c>
      <c r="F17" s="42"/>
    </row>
    <row r="18" spans="2:6" ht="15">
      <c r="B18" t="s">
        <v>10</v>
      </c>
      <c r="C18" s="42"/>
      <c r="F18" s="42"/>
    </row>
    <row r="19" spans="2:6" ht="15">
      <c r="B19" t="s">
        <v>10</v>
      </c>
      <c r="C19" s="42"/>
      <c r="F19" s="42"/>
    </row>
    <row r="20" spans="3:6" ht="15">
      <c r="C20" s="10"/>
      <c r="F20" s="9"/>
    </row>
    <row r="21" spans="2:6" ht="15">
      <c r="B21" t="s">
        <v>14</v>
      </c>
      <c r="C21" s="10"/>
      <c r="F21" s="42"/>
    </row>
    <row r="22" spans="2:6" ht="15">
      <c r="B22" t="s">
        <v>10</v>
      </c>
      <c r="C22" s="42"/>
      <c r="F22" s="42"/>
    </row>
    <row r="23" spans="2:6" ht="15">
      <c r="B23" t="s">
        <v>10</v>
      </c>
      <c r="C23" s="42"/>
      <c r="F23" s="42"/>
    </row>
    <row r="24" spans="3:6" ht="15">
      <c r="C24" s="10"/>
      <c r="F24" s="9"/>
    </row>
    <row r="25" ht="15">
      <c r="B25" t="s">
        <v>1</v>
      </c>
    </row>
    <row r="26" spans="3:6" ht="15">
      <c r="C26" t="s">
        <v>2</v>
      </c>
      <c r="F26" s="42"/>
    </row>
    <row r="27" spans="2:6" ht="15">
      <c r="B27" t="s">
        <v>10</v>
      </c>
      <c r="C27" s="42"/>
      <c r="F27" s="42"/>
    </row>
    <row r="28" spans="2:6" ht="15">
      <c r="B28" t="s">
        <v>10</v>
      </c>
      <c r="C28" s="42"/>
      <c r="F28" s="42"/>
    </row>
    <row r="29" spans="1:6" ht="15">
      <c r="A29" s="18" t="s">
        <v>46</v>
      </c>
      <c r="D29" s="7"/>
      <c r="F29" s="9"/>
    </row>
    <row r="30" spans="1:6" ht="15">
      <c r="A30" s="1" t="s">
        <v>99</v>
      </c>
      <c r="F30" s="6" t="s">
        <v>0</v>
      </c>
    </row>
    <row r="31" spans="2:6" ht="15">
      <c r="B31" t="s">
        <v>3</v>
      </c>
      <c r="F31" s="42"/>
    </row>
    <row r="32" spans="2:6" ht="15">
      <c r="B32" t="s">
        <v>10</v>
      </c>
      <c r="C32" s="42"/>
      <c r="F32" s="42"/>
    </row>
    <row r="33" spans="2:6" ht="15">
      <c r="B33" t="s">
        <v>10</v>
      </c>
      <c r="C33" s="42"/>
      <c r="F33" s="42"/>
    </row>
    <row r="34" spans="2:6" ht="15">
      <c r="B34" t="s">
        <v>10</v>
      </c>
      <c r="C34" s="42"/>
      <c r="F34" s="42"/>
    </row>
    <row r="35" spans="1:6" ht="15">
      <c r="A35" t="s">
        <v>107</v>
      </c>
      <c r="D35" s="42"/>
      <c r="F35" s="9"/>
    </row>
    <row r="36" spans="2:6" ht="15">
      <c r="B36" t="s">
        <v>18</v>
      </c>
      <c r="D36" s="42"/>
      <c r="F36" s="17"/>
    </row>
    <row r="37" ht="15">
      <c r="F37" s="10"/>
    </row>
    <row r="38" spans="1:6" ht="15">
      <c r="A38" s="1" t="s">
        <v>19</v>
      </c>
      <c r="F38" s="10"/>
    </row>
    <row r="39" ht="15">
      <c r="F39" s="10"/>
    </row>
    <row r="40" spans="1:6" ht="15">
      <c r="A40" t="s">
        <v>16</v>
      </c>
      <c r="B40" s="42"/>
      <c r="C40" t="s">
        <v>11</v>
      </c>
      <c r="D40" s="42"/>
      <c r="E40" t="s">
        <v>45</v>
      </c>
      <c r="F40" s="42"/>
    </row>
    <row r="41" ht="15">
      <c r="F41" s="10"/>
    </row>
    <row r="42" ht="15">
      <c r="A42" s="18" t="s">
        <v>46</v>
      </c>
    </row>
    <row r="43" spans="1:6" ht="15">
      <c r="A43" s="1" t="s">
        <v>94</v>
      </c>
      <c r="F43" s="27" t="s">
        <v>30</v>
      </c>
    </row>
    <row r="44" spans="3:6" ht="15">
      <c r="C44" s="27"/>
      <c r="F44" s="27" t="s">
        <v>24</v>
      </c>
    </row>
    <row r="45" spans="2:6" ht="15">
      <c r="B45" s="6" t="s">
        <v>33</v>
      </c>
      <c r="D45" s="6" t="s">
        <v>21</v>
      </c>
      <c r="F45" s="27" t="s">
        <v>33</v>
      </c>
    </row>
    <row r="46" spans="2:6" ht="15">
      <c r="B46" s="42"/>
      <c r="D46" s="42"/>
      <c r="F46" s="43"/>
    </row>
    <row r="48" ht="15">
      <c r="A48" s="71" t="s">
        <v>93</v>
      </c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94" r:id="rId2"/>
  <headerFooter alignWithMargins="0">
    <oddFooter>&amp;R&amp;B&amp;B&amp;10Page 2 of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I48"/>
  <sheetViews>
    <sheetView showGridLines="0" zoomScalePageLayoutView="0" workbookViewId="0" topLeftCell="A1">
      <selection activeCell="D37" sqref="D37"/>
    </sheetView>
  </sheetViews>
  <sheetFormatPr defaultColWidth="8.88671875" defaultRowHeight="15"/>
  <cols>
    <col min="1" max="1" width="3.4453125" style="0" customWidth="1"/>
    <col min="2" max="2" width="27.5546875" style="0" customWidth="1"/>
    <col min="3" max="3" width="11.21484375" style="0" customWidth="1"/>
    <col min="8" max="9" width="0" style="0" hidden="1" customWidth="1"/>
  </cols>
  <sheetData>
    <row r="2" ht="17.25">
      <c r="B2" s="45" t="s">
        <v>79</v>
      </c>
    </row>
    <row r="3" ht="17.25">
      <c r="B3" s="45"/>
    </row>
    <row r="4" ht="15">
      <c r="B4" s="46"/>
    </row>
    <row r="5" spans="2:7" ht="15">
      <c r="B5" s="19" t="s">
        <v>49</v>
      </c>
      <c r="C5" s="47" t="s">
        <v>91</v>
      </c>
      <c r="D5" s="47"/>
      <c r="E5" s="48"/>
      <c r="F5" s="48"/>
      <c r="G5" s="48"/>
    </row>
    <row r="7" spans="2:4" ht="15">
      <c r="B7" s="19" t="s">
        <v>50</v>
      </c>
      <c r="C7" s="47" t="s">
        <v>51</v>
      </c>
      <c r="D7" s="47"/>
    </row>
    <row r="8" spans="2:4" ht="15">
      <c r="B8" s="19"/>
      <c r="C8" s="32"/>
      <c r="D8" s="32"/>
    </row>
    <row r="9" spans="3:6" ht="15.75">
      <c r="C9" s="49" t="s">
        <v>33</v>
      </c>
      <c r="D9" s="1" t="s">
        <v>52</v>
      </c>
      <c r="F9" s="1" t="s">
        <v>53</v>
      </c>
    </row>
    <row r="10" ht="15">
      <c r="C10" s="6"/>
    </row>
    <row r="11" spans="2:7" ht="15">
      <c r="B11" s="19" t="s">
        <v>80</v>
      </c>
      <c r="C11" s="27" t="s">
        <v>54</v>
      </c>
      <c r="D11" s="50">
        <v>1250</v>
      </c>
      <c r="E11" s="19"/>
      <c r="F11" s="51"/>
      <c r="G11" s="19"/>
    </row>
    <row r="12" spans="2:7" ht="15">
      <c r="B12" s="19"/>
      <c r="C12" s="27"/>
      <c r="D12" s="52"/>
      <c r="E12" s="19" t="s">
        <v>75</v>
      </c>
      <c r="F12" s="19"/>
      <c r="G12" s="19"/>
    </row>
    <row r="13" spans="2:7" ht="15.75">
      <c r="B13" s="19" t="s">
        <v>55</v>
      </c>
      <c r="C13" s="27" t="s">
        <v>74</v>
      </c>
      <c r="D13" s="53">
        <v>43.75</v>
      </c>
      <c r="E13" s="64">
        <f>(D13/$D$11)*2000</f>
        <v>70</v>
      </c>
      <c r="F13" s="51"/>
      <c r="G13" s="19"/>
    </row>
    <row r="14" spans="2:7" ht="15">
      <c r="B14" s="19"/>
      <c r="C14" s="27"/>
      <c r="D14" s="10"/>
      <c r="E14" s="19"/>
      <c r="F14" s="19"/>
      <c r="G14" s="19"/>
    </row>
    <row r="15" spans="2:7" ht="15">
      <c r="B15" s="19" t="s">
        <v>81</v>
      </c>
      <c r="C15" s="27" t="s">
        <v>56</v>
      </c>
      <c r="D15" s="54">
        <v>60</v>
      </c>
      <c r="E15" s="19"/>
      <c r="F15" s="51"/>
      <c r="G15" s="19"/>
    </row>
    <row r="16" spans="2:7" ht="15">
      <c r="B16" s="19"/>
      <c r="C16" s="27"/>
      <c r="D16" s="10"/>
      <c r="E16" s="19"/>
      <c r="F16" s="19"/>
      <c r="G16" s="19"/>
    </row>
    <row r="17" spans="2:7" ht="15">
      <c r="B17" s="19" t="s">
        <v>82</v>
      </c>
      <c r="C17" s="27" t="s">
        <v>56</v>
      </c>
      <c r="D17" s="54">
        <v>72</v>
      </c>
      <c r="E17" s="19"/>
      <c r="F17" s="51"/>
      <c r="G17" s="19"/>
    </row>
    <row r="18" spans="2:7" ht="15">
      <c r="B18" s="19"/>
      <c r="C18" s="27"/>
      <c r="D18" s="10"/>
      <c r="E18" s="19"/>
      <c r="F18" s="19"/>
      <c r="G18" s="19"/>
    </row>
    <row r="19" spans="2:7" ht="15">
      <c r="B19" s="1" t="s">
        <v>57</v>
      </c>
      <c r="C19" s="27"/>
      <c r="D19" s="10"/>
      <c r="E19" s="19"/>
      <c r="F19" s="19"/>
      <c r="G19" s="19"/>
    </row>
    <row r="20" spans="2:7" ht="15">
      <c r="B20" s="19" t="s">
        <v>76</v>
      </c>
      <c r="C20" s="27" t="s">
        <v>56</v>
      </c>
      <c r="D20" s="55">
        <v>3</v>
      </c>
      <c r="E20" s="19"/>
      <c r="F20" s="51"/>
      <c r="G20" s="19"/>
    </row>
    <row r="21" spans="2:7" ht="15">
      <c r="B21" s="19"/>
      <c r="C21" s="27"/>
      <c r="D21" s="56"/>
      <c r="E21" s="19"/>
      <c r="F21" s="19"/>
      <c r="G21" s="19"/>
    </row>
    <row r="22" spans="2:7" ht="15">
      <c r="B22" s="19" t="s">
        <v>77</v>
      </c>
      <c r="C22" s="27" t="s">
        <v>56</v>
      </c>
      <c r="D22" s="55">
        <v>5</v>
      </c>
      <c r="E22" s="19"/>
      <c r="F22" s="51"/>
      <c r="G22" s="19"/>
    </row>
    <row r="23" spans="2:7" ht="15">
      <c r="B23" s="19"/>
      <c r="C23" s="27"/>
      <c r="D23" s="56"/>
      <c r="E23" s="19"/>
      <c r="F23" s="19"/>
      <c r="G23" s="19"/>
    </row>
    <row r="24" spans="2:8" ht="15">
      <c r="B24" s="19" t="s">
        <v>78</v>
      </c>
      <c r="C24" s="27" t="s">
        <v>56</v>
      </c>
      <c r="D24" s="55">
        <v>2</v>
      </c>
      <c r="E24" s="19"/>
      <c r="F24" s="51"/>
      <c r="G24" s="19"/>
      <c r="H24" t="s">
        <v>83</v>
      </c>
    </row>
    <row r="25" spans="2:8" ht="15">
      <c r="B25" s="19"/>
      <c r="C25" s="27"/>
      <c r="D25" s="19"/>
      <c r="E25" s="19"/>
      <c r="F25" s="19"/>
      <c r="G25" s="19"/>
      <c r="H25" t="s">
        <v>58</v>
      </c>
    </row>
    <row r="26" spans="2:8" ht="15">
      <c r="B26" s="19" t="s">
        <v>59</v>
      </c>
      <c r="C26" s="27" t="s">
        <v>60</v>
      </c>
      <c r="D26" s="57">
        <f>((3.1416*(($D$15/12)*0.5)^2*$D$17/12))</f>
        <v>117.80999999999999</v>
      </c>
      <c r="E26" s="19"/>
      <c r="F26" s="19"/>
      <c r="G26" s="19"/>
      <c r="H26" s="58">
        <f>(((3.1416*((($D$15-D20)/12)*0.5)^2*$D$24/12))*2)</f>
        <v>5.9068625</v>
      </c>
    </row>
    <row r="27" spans="2:7" ht="15">
      <c r="B27" s="19"/>
      <c r="C27" s="27"/>
      <c r="D27" s="59"/>
      <c r="E27" s="19"/>
      <c r="F27" s="19"/>
      <c r="G27" s="19"/>
    </row>
    <row r="28" spans="2:9" ht="15">
      <c r="B28" s="19" t="s">
        <v>61</v>
      </c>
      <c r="C28" s="27" t="s">
        <v>60</v>
      </c>
      <c r="D28" s="57">
        <f>H30-H26</f>
        <v>91.09912777777778</v>
      </c>
      <c r="E28" s="19"/>
      <c r="F28" s="19"/>
      <c r="G28" s="19"/>
      <c r="H28" s="57">
        <f>(((3.1416*((($D$15-$D$20)/12)*0.5)^2*($D$17-$D$20)/12)))/2</f>
        <v>50.946689062500006</v>
      </c>
      <c r="I28" t="s">
        <v>62</v>
      </c>
    </row>
    <row r="29" spans="2:9" ht="15">
      <c r="B29" s="19"/>
      <c r="C29" s="6"/>
      <c r="D29" s="19"/>
      <c r="E29" s="19"/>
      <c r="F29" s="19"/>
      <c r="G29" s="19"/>
      <c r="H29" s="57">
        <f>(((3.1416*((($D$15-$D$22)/12)*0.5)^2*($D$17-$D$22)/12)))/2</f>
        <v>46.05930121527777</v>
      </c>
      <c r="I29" t="s">
        <v>63</v>
      </c>
    </row>
    <row r="30" spans="2:9" ht="15">
      <c r="B30" s="19" t="s">
        <v>64</v>
      </c>
      <c r="C30" s="27" t="s">
        <v>65</v>
      </c>
      <c r="D30" s="60">
        <f>(D26-D28)/D26</f>
        <v>0.2267283950617283</v>
      </c>
      <c r="E30" s="19"/>
      <c r="F30" s="19"/>
      <c r="G30" s="19"/>
      <c r="H30" s="61">
        <f>H28+H29</f>
        <v>97.00599027777778</v>
      </c>
      <c r="I30" t="s">
        <v>87</v>
      </c>
    </row>
    <row r="31" ht="15">
      <c r="C31" s="6"/>
    </row>
    <row r="32" ht="15">
      <c r="C32" s="6"/>
    </row>
    <row r="33" spans="2:4" ht="15">
      <c r="B33" s="19" t="s">
        <v>66</v>
      </c>
      <c r="C33" s="27" t="s">
        <v>54</v>
      </c>
      <c r="D33" s="62">
        <f>(D30*D11)</f>
        <v>283.41049382716034</v>
      </c>
    </row>
    <row r="34" spans="3:4" ht="15">
      <c r="C34" s="6"/>
      <c r="D34" s="19"/>
    </row>
    <row r="35" spans="2:5" ht="15">
      <c r="B35" s="1" t="s">
        <v>84</v>
      </c>
      <c r="C35" s="49" t="s">
        <v>85</v>
      </c>
      <c r="D35" s="63">
        <f>(D13/D11)*D33</f>
        <v>9.919367283950614</v>
      </c>
      <c r="E35" s="64">
        <f>(D35/$D$11)*2000</f>
        <v>15.870987654320983</v>
      </c>
    </row>
    <row r="36" spans="2:4" ht="15">
      <c r="B36" s="18" t="s">
        <v>67</v>
      </c>
      <c r="D36" s="19"/>
    </row>
    <row r="37" spans="2:5" ht="15">
      <c r="B37" s="1" t="s">
        <v>68</v>
      </c>
      <c r="C37" s="49" t="s">
        <v>85</v>
      </c>
      <c r="D37" s="64">
        <f>D13-D35</f>
        <v>33.83063271604939</v>
      </c>
      <c r="E37" s="64">
        <f>(D37/$D$11)*2000</f>
        <v>54.129012345679016</v>
      </c>
    </row>
    <row r="38" spans="2:4" ht="15">
      <c r="B38" s="1"/>
      <c r="C38" s="49"/>
      <c r="D38" s="64"/>
    </row>
    <row r="39" spans="2:4" ht="15">
      <c r="B39" s="65" t="s">
        <v>69</v>
      </c>
      <c r="D39" s="19"/>
    </row>
    <row r="40" ht="15">
      <c r="B40" t="s">
        <v>70</v>
      </c>
    </row>
    <row r="42" ht="15">
      <c r="B42" t="s">
        <v>71</v>
      </c>
    </row>
    <row r="44" spans="2:7" ht="15">
      <c r="B44" s="66"/>
      <c r="C44" s="66"/>
      <c r="D44" s="66"/>
      <c r="E44" s="66"/>
      <c r="F44" s="66"/>
      <c r="G44" s="66"/>
    </row>
    <row r="46" spans="2:7" ht="15">
      <c r="B46" s="66"/>
      <c r="C46" s="66"/>
      <c r="D46" s="66"/>
      <c r="E46" s="66"/>
      <c r="F46" s="66"/>
      <c r="G46" s="66"/>
    </row>
    <row r="48" spans="2:7" ht="15">
      <c r="B48" s="66"/>
      <c r="C48" s="66"/>
      <c r="D48" s="66"/>
      <c r="E48" s="66"/>
      <c r="F48" s="66"/>
      <c r="G48" s="66"/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90" r:id="rId2"/>
  <headerFooter alignWithMargins="0">
    <oddFooter>&amp;R&amp;B&amp;B&amp;10Page 3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McGrann</dc:creator>
  <cp:keywords/>
  <dc:description/>
  <cp:lastModifiedBy>Wilson, Cassidy Diane</cp:lastModifiedBy>
  <cp:lastPrinted>2011-10-03T14:05:29Z</cp:lastPrinted>
  <dcterms:created xsi:type="dcterms:W3CDTF">2000-08-11T23:23:05Z</dcterms:created>
  <dcterms:modified xsi:type="dcterms:W3CDTF">2022-11-07T15:38:57Z</dcterms:modified>
  <cp:category/>
  <cp:version/>
  <cp:contentType/>
  <cp:contentStatus/>
</cp:coreProperties>
</file>