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OGFED2" sheetId="1" r:id="rId1"/>
  </sheets>
  <definedNames>
    <definedName name="\d">'PROGFED2'!$M$1</definedName>
    <definedName name="_Regression_Int" localSheetId="0" hidden="1">1</definedName>
    <definedName name="_xlnm.Print_Area" localSheetId="0">'PROGFED2'!$A$1:$K$53</definedName>
    <definedName name="Print_Area_MI" localSheetId="0">'PROGFED2'!$A$1:$K$57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<sst xmlns="http://schemas.openxmlformats.org/spreadsheetml/2006/main" count="212" uniqueCount="43">
  <si>
    <t>PROGRAMMED FEEDING FOR CALVES</t>
  </si>
  <si>
    <t>-</t>
  </si>
  <si>
    <t>INPUTS:</t>
  </si>
  <si>
    <t xml:space="preserve">   FEED COST PER CWT AS IS---&gt;&gt;</t>
  </si>
  <si>
    <t xml:space="preserve">     RATION DRY MATTER %  ---&gt;&gt;&gt;</t>
  </si>
  <si>
    <t xml:space="preserve">                     MEDIUM-FRAME STEER CALVES</t>
  </si>
  <si>
    <t xml:space="preserve">  NEM OF FEED, MCAL/CWT DM---&gt;&gt;</t>
  </si>
  <si>
    <t xml:space="preserve">                     LARGE-FRAME STEER CALVES.</t>
  </si>
  <si>
    <t xml:space="preserve">  NEG OF FEED, MCAL/CWT DM---&gt;&gt;</t>
  </si>
  <si>
    <t xml:space="preserve">                     LARGE-FRAME BULL CALVES.</t>
  </si>
  <si>
    <t>INITIAL SHRUNK WEIGHT, LBS---&gt;&gt;</t>
  </si>
  <si>
    <t xml:space="preserve">                     MEDIUM-FRAME HEIFER CALVES</t>
  </si>
  <si>
    <t xml:space="preserve">    EXPECTED DAILY WEIGHT GAIN, LBS---&gt;&gt;</t>
  </si>
  <si>
    <t xml:space="preserve">                     LARGE-FRAME HEIFER CALVES.</t>
  </si>
  <si>
    <t xml:space="preserve">    NUMBER OF HEAD PER PEN---&gt;&gt;</t>
  </si>
  <si>
    <t xml:space="preserve">                     STEER CALVES</t>
  </si>
  <si>
    <t xml:space="preserve">     PRINT INCREMENT, DAYS---&gt;&gt;</t>
  </si>
  <si>
    <t xml:space="preserve">                     HEIFER CALVES</t>
  </si>
  <si>
    <t xml:space="preserve">       PEN NUMBER---&gt;&gt;</t>
  </si>
  <si>
    <t xml:space="preserve">                  BODY TYPE (1 - 7)---&gt;&gt;</t>
  </si>
  <si>
    <t xml:space="preserve">    NRC EQUATIONS</t>
  </si>
  <si>
    <t>AND MEDIUM-FRAME BULL CALVES</t>
  </si>
  <si>
    <t>ADG, KG</t>
  </si>
  <si>
    <t>NEM,MCAL/KG</t>
  </si>
  <si>
    <t>NEG,MCAL/KG</t>
  </si>
  <si>
    <t xml:space="preserve">   PER ANIMAL /DAY</t>
  </si>
  <si>
    <t xml:space="preserve">   PER PEN / DAY</t>
  </si>
  <si>
    <t>AVERAGE</t>
  </si>
  <si>
    <t>FEED/ONLY</t>
  </si>
  <si>
    <t>DATE</t>
  </si>
  <si>
    <t>WEIGHT</t>
  </si>
  <si>
    <t>POUNDS DM</t>
  </si>
  <si>
    <t>POUNDS AF</t>
  </si>
  <si>
    <t>COST GAIN</t>
  </si>
  <si>
    <t>NA = NOT APPLICABLE</t>
  </si>
  <si>
    <t>ANIMAL SCIENCE DEPARTMENT, OKLAHOMA STATE UNIVERSITY</t>
  </si>
  <si>
    <t/>
  </si>
  <si>
    <t>{GETLABEL "ENTER DATE IN FOLLOWING FORMAT (MM/DD/YY):  ",M2}~</t>
  </si>
  <si>
    <t>09/14/00</t>
  </si>
  <si>
    <t>Enter srarting date ('mm/dd/yy)----&gt;&gt;</t>
  </si>
  <si>
    <t>04/20/01</t>
  </si>
  <si>
    <t>FILE NAME IS PROGFED2    Revised 04/24/01</t>
  </si>
  <si>
    <t>DEVELOPED BY DONALD GILL, DAVID LALMAN  &amp; BRITT HICKS, 1999-2001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</si>
</sst>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0.0_)"/>
  </numFmts>
  <fonts count="4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fill"/>
      <protection/>
    </xf>
    <xf numFmtId="164" fontId="1" fillId="0" borderId="0" xfId="0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fill"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 locked="0"/>
    </xf>
    <xf numFmtId="164" fontId="1" fillId="0" borderId="10" xfId="0" applyFont="1" applyBorder="1" applyAlignment="1">
      <alignment/>
    </xf>
    <xf numFmtId="164" fontId="1" fillId="0" borderId="10" xfId="0" applyFont="1" applyBorder="1" applyAlignment="1" applyProtection="1">
      <alignment horizontal="lef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167" fontId="1" fillId="0" borderId="10" xfId="0" applyNumberFormat="1" applyFont="1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7" fontId="1" fillId="0" borderId="10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1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>
      <alignment horizontal="fill"/>
      <protection/>
    </xf>
    <xf numFmtId="164" fontId="4" fillId="0" borderId="0" xfId="0" applyFont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 quotePrefix="1">
      <alignment horizontal="left"/>
    </xf>
    <xf numFmtId="164" fontId="0" fillId="0" borderId="0" xfId="0" applyAlignment="1" applyProtection="1" quotePrefix="1">
      <alignment horizontal="left"/>
      <protection/>
    </xf>
    <xf numFmtId="164" fontId="5" fillId="0" borderId="10" xfId="0" applyFont="1" applyBorder="1" applyAlignment="1" applyProtection="1" quotePrefix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625" defaultRowHeight="12.75"/>
  <cols>
    <col min="1" max="3" width="9.625" style="0" customWidth="1"/>
    <col min="4" max="4" width="2.625" style="0" customWidth="1"/>
    <col min="5" max="5" width="9.625" style="0" customWidth="1"/>
    <col min="6" max="6" width="2.625" style="0" customWidth="1"/>
    <col min="7" max="7" width="9.625" style="0" customWidth="1"/>
    <col min="8" max="8" width="2.625" style="0" customWidth="1"/>
    <col min="9" max="9" width="9.625" style="0" customWidth="1"/>
    <col min="10" max="10" width="2.625" style="0" customWidth="1"/>
    <col min="11" max="11" width="11.50390625" style="0" customWidth="1"/>
  </cols>
  <sheetData>
    <row r="1" spans="1:13" ht="12.75">
      <c r="A1" s="22"/>
      <c r="B1" s="22"/>
      <c r="C1" s="31" t="s">
        <v>0</v>
      </c>
      <c r="D1" s="32"/>
      <c r="E1" s="32"/>
      <c r="F1" s="32"/>
      <c r="G1" s="32"/>
      <c r="H1" s="22"/>
      <c r="I1" s="22"/>
      <c r="J1" s="22"/>
      <c r="K1" s="22"/>
      <c r="M1" s="39" t="s">
        <v>37</v>
      </c>
    </row>
    <row r="2" spans="1:13" ht="12.75">
      <c r="A2" s="6"/>
      <c r="B2" s="6"/>
      <c r="C2" s="6"/>
      <c r="D2" s="6"/>
      <c r="E2" s="6"/>
      <c r="F2" s="6"/>
      <c r="G2" s="9" t="s">
        <v>2</v>
      </c>
      <c r="H2" s="6"/>
      <c r="I2" s="6"/>
      <c r="J2" s="6"/>
      <c r="K2" s="6"/>
      <c r="M2" s="21" t="s">
        <v>38</v>
      </c>
    </row>
    <row r="3" spans="1:13" ht="12.75">
      <c r="A3" s="6"/>
      <c r="B3" s="7" t="s">
        <v>3</v>
      </c>
      <c r="C3" s="6"/>
      <c r="D3" s="6"/>
      <c r="E3" s="6"/>
      <c r="F3" s="6"/>
      <c r="G3" s="10">
        <v>5</v>
      </c>
      <c r="H3" s="6"/>
      <c r="I3" s="6"/>
      <c r="J3" s="6"/>
      <c r="K3" s="6"/>
      <c r="M3" s="38"/>
    </row>
    <row r="4" spans="1:14" ht="12.75">
      <c r="A4" s="6"/>
      <c r="B4" s="7" t="s">
        <v>4</v>
      </c>
      <c r="C4" s="6"/>
      <c r="D4" s="6"/>
      <c r="E4" s="6"/>
      <c r="F4" s="6"/>
      <c r="G4" s="11">
        <v>88.7</v>
      </c>
      <c r="H4" s="6"/>
      <c r="I4" s="6"/>
      <c r="J4" s="6"/>
      <c r="K4" s="6"/>
      <c r="M4" s="3">
        <v>1</v>
      </c>
      <c r="N4" s="1" t="s">
        <v>5</v>
      </c>
    </row>
    <row r="5" spans="1:14" ht="12.75">
      <c r="A5" s="6"/>
      <c r="B5" s="7" t="s">
        <v>6</v>
      </c>
      <c r="C5" s="6"/>
      <c r="D5" s="6"/>
      <c r="E5" s="6"/>
      <c r="F5" s="6"/>
      <c r="G5" s="12">
        <v>98.36</v>
      </c>
      <c r="H5" s="6"/>
      <c r="I5" s="6"/>
      <c r="J5" s="6"/>
      <c r="K5" s="6"/>
      <c r="M5" s="3">
        <v>2</v>
      </c>
      <c r="N5" s="1" t="s">
        <v>7</v>
      </c>
    </row>
    <row r="6" spans="1:14" ht="12.75">
      <c r="A6" s="6"/>
      <c r="B6" s="7" t="s">
        <v>8</v>
      </c>
      <c r="C6" s="6"/>
      <c r="D6" s="6"/>
      <c r="E6" s="6"/>
      <c r="F6" s="6"/>
      <c r="G6" s="12">
        <v>64.48</v>
      </c>
      <c r="H6" s="6"/>
      <c r="I6" s="6"/>
      <c r="J6" s="6"/>
      <c r="K6" s="6"/>
      <c r="M6" s="3">
        <v>3</v>
      </c>
      <c r="N6" s="1" t="s">
        <v>9</v>
      </c>
    </row>
    <row r="7" spans="1:14" ht="12.75">
      <c r="A7" s="6"/>
      <c r="B7" s="7" t="s">
        <v>10</v>
      </c>
      <c r="C7" s="6"/>
      <c r="D7" s="6"/>
      <c r="E7" s="6"/>
      <c r="F7" s="6"/>
      <c r="G7" s="12">
        <v>400</v>
      </c>
      <c r="H7" s="6"/>
      <c r="I7" s="6"/>
      <c r="J7" s="6"/>
      <c r="K7" s="6"/>
      <c r="M7" s="3">
        <v>4</v>
      </c>
      <c r="N7" s="1" t="s">
        <v>11</v>
      </c>
    </row>
    <row r="8" spans="1:14" ht="12.75">
      <c r="A8" s="7" t="s">
        <v>12</v>
      </c>
      <c r="B8" s="6"/>
      <c r="C8" s="6"/>
      <c r="D8" s="6"/>
      <c r="E8" s="6"/>
      <c r="F8" s="6"/>
      <c r="G8" s="12">
        <v>2</v>
      </c>
      <c r="H8" s="6"/>
      <c r="I8" s="6"/>
      <c r="J8" s="6"/>
      <c r="K8" s="6"/>
      <c r="M8" s="3">
        <v>5</v>
      </c>
      <c r="N8" s="1" t="s">
        <v>13</v>
      </c>
    </row>
    <row r="9" spans="1:14" ht="12.75">
      <c r="A9" s="6"/>
      <c r="B9" s="7" t="s">
        <v>14</v>
      </c>
      <c r="C9" s="6"/>
      <c r="D9" s="6"/>
      <c r="E9" s="6"/>
      <c r="F9" s="6"/>
      <c r="G9" s="13">
        <v>100</v>
      </c>
      <c r="H9" s="6"/>
      <c r="I9" s="6"/>
      <c r="J9" s="6"/>
      <c r="K9" s="6"/>
      <c r="M9" s="3">
        <v>6</v>
      </c>
      <c r="N9" s="1" t="s">
        <v>15</v>
      </c>
    </row>
    <row r="10" spans="1:14" ht="12.75">
      <c r="A10" s="6"/>
      <c r="B10" s="7" t="s">
        <v>16</v>
      </c>
      <c r="C10" s="6"/>
      <c r="D10" s="6"/>
      <c r="E10" s="6"/>
      <c r="F10" s="6"/>
      <c r="G10" s="12">
        <v>14</v>
      </c>
      <c r="H10" s="6"/>
      <c r="I10" s="6"/>
      <c r="J10" s="6"/>
      <c r="K10" s="6"/>
      <c r="M10" s="3">
        <v>7</v>
      </c>
      <c r="N10" s="1" t="s">
        <v>17</v>
      </c>
    </row>
    <row r="11" spans="1:11" ht="12.75">
      <c r="A11" s="6"/>
      <c r="B11" s="6"/>
      <c r="C11" s="7" t="s">
        <v>18</v>
      </c>
      <c r="D11" s="6"/>
      <c r="E11" s="6"/>
      <c r="F11" s="6"/>
      <c r="G11" s="12">
        <v>1</v>
      </c>
      <c r="H11" s="6"/>
      <c r="I11" s="6"/>
      <c r="J11" s="14" t="str">
        <f>IF(AND($G$12&gt;=1,$G$12&lt;6),"1984",IF(OR($G$12&gt;7,$G$12&lt;1),"ERROR","1976"))</f>
        <v>1984</v>
      </c>
      <c r="K11" s="6"/>
    </row>
    <row r="12" spans="1:14" ht="12.75">
      <c r="A12" s="7" t="s">
        <v>19</v>
      </c>
      <c r="B12" s="6"/>
      <c r="C12" s="6"/>
      <c r="D12" s="6"/>
      <c r="E12" s="6"/>
      <c r="F12" s="6"/>
      <c r="G12" s="13">
        <v>1</v>
      </c>
      <c r="H12" s="6"/>
      <c r="I12" s="7" t="s">
        <v>20</v>
      </c>
      <c r="J12" s="6"/>
      <c r="K12" s="6"/>
      <c r="N12" s="1" t="s">
        <v>21</v>
      </c>
    </row>
    <row r="13" spans="1:18" ht="12.75">
      <c r="A13" s="14" t="str">
        <f>VLOOKUP(G12,M4:N10,2)</f>
        <v>                     MEDIUM-FRAME STEER CALVES</v>
      </c>
      <c r="B13" s="6"/>
      <c r="C13" s="6"/>
      <c r="D13" s="6"/>
      <c r="E13" s="6"/>
      <c r="F13" s="6"/>
      <c r="G13" s="6"/>
      <c r="H13" s="6"/>
      <c r="I13" s="6"/>
      <c r="J13" s="6"/>
      <c r="K13" s="6"/>
      <c r="Q13" s="1" t="s">
        <v>22</v>
      </c>
      <c r="R13" s="3">
        <f>(G8/2.2)</f>
        <v>0.9090909090909091</v>
      </c>
    </row>
    <row r="14" spans="1:18" ht="12.75">
      <c r="A14" s="6"/>
      <c r="B14" s="6"/>
      <c r="C14" s="14" t="str">
        <f>IF(G12=2,N12," ")</f>
        <v> </v>
      </c>
      <c r="D14" s="6"/>
      <c r="E14" s="6"/>
      <c r="F14" s="6"/>
      <c r="G14" s="6"/>
      <c r="H14" s="6"/>
      <c r="I14" s="6"/>
      <c r="J14" s="6"/>
      <c r="K14" s="6"/>
      <c r="M14" s="3">
        <v>1</v>
      </c>
      <c r="N14" s="3">
        <v>0.0557</v>
      </c>
      <c r="O14" s="3">
        <v>1.097</v>
      </c>
      <c r="Q14" s="1" t="s">
        <v>23</v>
      </c>
      <c r="R14" s="3">
        <f>($G$5/100)*2.2</f>
        <v>2.16392</v>
      </c>
    </row>
    <row r="15" spans="1:18" ht="12.75">
      <c r="A15" s="22"/>
      <c r="B15" s="31" t="s">
        <v>39</v>
      </c>
      <c r="C15" s="32"/>
      <c r="D15" s="32"/>
      <c r="E15" s="32"/>
      <c r="F15" s="32"/>
      <c r="G15" s="40" t="s">
        <v>40</v>
      </c>
      <c r="H15" s="22"/>
      <c r="I15" s="22"/>
      <c r="J15" s="22"/>
      <c r="K15" s="22"/>
      <c r="M15" s="3">
        <v>2</v>
      </c>
      <c r="N15" s="3">
        <v>0.0493</v>
      </c>
      <c r="O15" s="3">
        <v>1.097</v>
      </c>
      <c r="Q15" s="1" t="s">
        <v>24</v>
      </c>
      <c r="R15" s="3">
        <f>($G$6/100)*2.2</f>
        <v>1.4185600000000003</v>
      </c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M16" s="3">
        <v>3</v>
      </c>
      <c r="N16" s="3">
        <v>0.0437</v>
      </c>
      <c r="O16" s="3">
        <v>1.097</v>
      </c>
    </row>
    <row r="17" spans="1:15" ht="12.75">
      <c r="A17" s="6"/>
      <c r="B17" s="24" t="s">
        <v>27</v>
      </c>
      <c r="C17" s="25" t="s">
        <v>25</v>
      </c>
      <c r="D17" s="22"/>
      <c r="E17" s="26"/>
      <c r="F17" s="22"/>
      <c r="G17" s="23" t="s">
        <v>26</v>
      </c>
      <c r="H17" s="22"/>
      <c r="I17" s="22"/>
      <c r="J17" s="22"/>
      <c r="K17" s="22"/>
      <c r="M17" s="3">
        <v>4</v>
      </c>
      <c r="N17" s="3">
        <v>0.0686</v>
      </c>
      <c r="O17" s="3">
        <v>1.119</v>
      </c>
    </row>
    <row r="18" spans="1:15" ht="12.75">
      <c r="A18" s="6"/>
      <c r="C18" s="8"/>
      <c r="D18" s="8"/>
      <c r="E18" s="8"/>
      <c r="F18" s="6"/>
      <c r="G18" s="8"/>
      <c r="H18" s="8"/>
      <c r="I18" s="8"/>
      <c r="J18" s="6"/>
      <c r="K18" s="7" t="s">
        <v>28</v>
      </c>
      <c r="M18" s="3">
        <v>5</v>
      </c>
      <c r="N18" s="3">
        <v>0.0608</v>
      </c>
      <c r="O18" s="3">
        <v>1.119</v>
      </c>
    </row>
    <row r="19" spans="1:11" ht="12.75">
      <c r="A19" s="9" t="s">
        <v>29</v>
      </c>
      <c r="B19" s="9" t="s">
        <v>30</v>
      </c>
      <c r="C19" s="7" t="s">
        <v>31</v>
      </c>
      <c r="D19" s="6"/>
      <c r="E19" s="37" t="s">
        <v>32</v>
      </c>
      <c r="F19" s="6"/>
      <c r="G19" s="7" t="s">
        <v>31</v>
      </c>
      <c r="H19" s="6"/>
      <c r="I19" s="37" t="s">
        <v>32</v>
      </c>
      <c r="J19" s="6"/>
      <c r="K19" s="16" t="s">
        <v>33</v>
      </c>
    </row>
    <row r="20" spans="1:16" ht="12.75">
      <c r="A20" s="8" t="s">
        <v>1</v>
      </c>
      <c r="B20" s="17" t="s">
        <v>1</v>
      </c>
      <c r="C20" s="17" t="s">
        <v>1</v>
      </c>
      <c r="D20" s="8" t="s">
        <v>1</v>
      </c>
      <c r="E20" s="34" t="s">
        <v>1</v>
      </c>
      <c r="F20" s="8" t="s">
        <v>1</v>
      </c>
      <c r="G20" s="17" t="s">
        <v>1</v>
      </c>
      <c r="H20" s="8" t="s">
        <v>1</v>
      </c>
      <c r="I20" s="34" t="s">
        <v>1</v>
      </c>
      <c r="J20" s="8" t="s">
        <v>1</v>
      </c>
      <c r="K20" s="17" t="s">
        <v>1</v>
      </c>
      <c r="M20" s="3">
        <v>1976</v>
      </c>
      <c r="N20" s="3">
        <v>1984</v>
      </c>
      <c r="P20" s="1" t="s">
        <v>34</v>
      </c>
    </row>
    <row r="21" spans="1:14" ht="12.75">
      <c r="A21" s="18">
        <f>DATEVALUE(G15)</f>
        <v>37001</v>
      </c>
      <c r="B21" s="19">
        <f>(G7+(G7+($G$8*$G$10)))/2</f>
        <v>414</v>
      </c>
      <c r="C21" s="14">
        <f>IF($G$12&lt;6,N21,M21)</f>
        <v>7.930718953904664</v>
      </c>
      <c r="D21" s="6"/>
      <c r="E21" s="35">
        <f>(C21/(G$4/100))</f>
        <v>8.941058572609542</v>
      </c>
      <c r="F21" s="6"/>
      <c r="G21" s="14">
        <f>(C21*G$9)</f>
        <v>793.0718953904665</v>
      </c>
      <c r="H21" s="6"/>
      <c r="I21" s="35">
        <f>(G21/(G$4/100))</f>
        <v>894.1058572609543</v>
      </c>
      <c r="J21" s="6"/>
      <c r="K21" s="20">
        <f>(G$3/100)*E21/G$8</f>
        <v>0.22352646431523857</v>
      </c>
      <c r="M21" s="3" t="str">
        <f>IF($G$12&gt;5,((0.0426*(B21^0.75))/($G$5/100))+IF($G$12=7,(((0.0141*$G$8)+(0.00144*$G$8^2))*(B21^0.75))/($G$6/100),(((0.0132*$G$8)+(0.00078*$G$8^2))*(B21^0.75))/($G$6/100)),"NA")</f>
        <v>NA</v>
      </c>
      <c r="N21" s="3">
        <f>IF($G$12&lt;6,((0.077*((B21/2.2)^0.75))/$R$14+(((VLOOKUP($G$12,$M$14:$O$18,2))*((B21/2.2)^0.75)*(($G$8/2.2)^(VLOOKUP($G$12,$M$14:$O$18,3))))/$R$15))*2.2,"NA")</f>
        <v>7.930718953904664</v>
      </c>
    </row>
    <row r="22" spans="1:13" ht="12.75">
      <c r="A22" s="8" t="s">
        <v>1</v>
      </c>
      <c r="B22" s="17" t="s">
        <v>1</v>
      </c>
      <c r="C22" s="17" t="s">
        <v>1</v>
      </c>
      <c r="D22" s="8" t="s">
        <v>1</v>
      </c>
      <c r="E22" s="34" t="s">
        <v>1</v>
      </c>
      <c r="F22" s="8" t="s">
        <v>1</v>
      </c>
      <c r="G22" s="17" t="s">
        <v>1</v>
      </c>
      <c r="H22" s="8" t="s">
        <v>1</v>
      </c>
      <c r="I22" s="34" t="s">
        <v>1</v>
      </c>
      <c r="J22" s="8" t="s">
        <v>1</v>
      </c>
      <c r="K22" s="17" t="s">
        <v>1</v>
      </c>
      <c r="M22" s="4"/>
    </row>
    <row r="23" spans="1:14" ht="12.75">
      <c r="A23" s="18">
        <f>(A21+$G$10)</f>
        <v>37015</v>
      </c>
      <c r="B23" s="19">
        <f>(B21+($G$8*$G$10))</f>
        <v>442</v>
      </c>
      <c r="C23" s="14">
        <f>IF($G$12&lt;6,N23,M23)</f>
        <v>8.329693204110882</v>
      </c>
      <c r="D23" s="6"/>
      <c r="E23" s="35">
        <f>(C23/(G$4/100))</f>
        <v>9.390860433044962</v>
      </c>
      <c r="F23" s="6"/>
      <c r="G23" s="14">
        <f>(C23*G$9)</f>
        <v>832.9693204110881</v>
      </c>
      <c r="H23" s="6"/>
      <c r="I23" s="35">
        <f>(G23/(G$4/100))</f>
        <v>939.0860433044962</v>
      </c>
      <c r="J23" s="6"/>
      <c r="K23" s="20">
        <f>(G$3/100)*E23/G$8</f>
        <v>0.23477151082612405</v>
      </c>
      <c r="M23" s="3" t="str">
        <f>IF($G$12&gt;5,((0.0426*(B23^0.75))/($G$5/100))+IF($G$12=7,(((0.0141*$G$8)+(0.00144*$G$8^2))*(B23^0.75))/($G$6/100),(((0.0132*$G$8)+(0.00078*$G$8^2))*(B23^0.75))/($G$6/100)),"NA")</f>
        <v>NA</v>
      </c>
      <c r="N23" s="3">
        <f>IF($G$12&lt;6,((0.077*((B23/2.2)^0.75))/$R$14+(((VLOOKUP($G$12,$M$14:$O$18,2))*((B23/2.2)^0.75)*(($G$8/2.2)^(VLOOKUP($G$12,$M$14:$O$18,3))))/$R$15))*2.2,"NA")</f>
        <v>8.329693204110882</v>
      </c>
    </row>
    <row r="24" spans="1:13" ht="12.75">
      <c r="A24" s="8" t="s">
        <v>1</v>
      </c>
      <c r="B24" s="17" t="s">
        <v>1</v>
      </c>
      <c r="C24" s="17" t="s">
        <v>1</v>
      </c>
      <c r="D24" s="8" t="s">
        <v>1</v>
      </c>
      <c r="E24" s="34" t="s">
        <v>1</v>
      </c>
      <c r="F24" s="8" t="s">
        <v>1</v>
      </c>
      <c r="G24" s="17" t="s">
        <v>1</v>
      </c>
      <c r="H24" s="8" t="s">
        <v>1</v>
      </c>
      <c r="I24" s="34" t="s">
        <v>1</v>
      </c>
      <c r="J24" s="8" t="s">
        <v>1</v>
      </c>
      <c r="K24" s="17" t="s">
        <v>1</v>
      </c>
      <c r="M24" s="4"/>
    </row>
    <row r="25" spans="1:14" ht="12.75">
      <c r="A25" s="18">
        <f>(A23+$G$10)</f>
        <v>37029</v>
      </c>
      <c r="B25" s="19">
        <f>(B23+($G$8*$G$10))</f>
        <v>470</v>
      </c>
      <c r="C25" s="14">
        <f>IF($G$12&lt;6,N25,M25)</f>
        <v>8.722393940738197</v>
      </c>
      <c r="D25" s="6"/>
      <c r="E25" s="35">
        <f>(C25/(G$4/100))</f>
        <v>9.83358956114791</v>
      </c>
      <c r="F25" s="6"/>
      <c r="G25" s="14">
        <f>(C25*G$9)</f>
        <v>872.2393940738197</v>
      </c>
      <c r="H25" s="6"/>
      <c r="I25" s="35">
        <f>(G25/($G$4/100))</f>
        <v>983.358956114791</v>
      </c>
      <c r="J25" s="6"/>
      <c r="K25" s="20">
        <f>(G$3/100)*E25/G$8</f>
        <v>0.24583973902869777</v>
      </c>
      <c r="M25" s="3" t="str">
        <f>IF($G$12&gt;5,((0.0426*(B25^0.75))/($G$5/100))+IF($G$12=7,(((0.0141*$G$8)+(0.00144*$G$8^2))*(B25^0.75))/($G$6/100),(((0.0132*$G$8)+(0.00078*$G$8^2))*(B25^0.75))/($G$6/100)),"NA")</f>
        <v>NA</v>
      </c>
      <c r="N25" s="3">
        <f>IF($G$12&lt;6,((0.077*((B25/2.2)^0.75))/$R$14+(((VLOOKUP($G$12,$M$14:$O$18,2))*((B25/2.2)^0.75)*(($G$8/2.2)^(VLOOKUP($G$12,$M$14:$O$18,3))))/$R$15))*2.2,"NA")</f>
        <v>8.722393940738197</v>
      </c>
    </row>
    <row r="26" spans="1:13" ht="12.75">
      <c r="A26" s="8" t="s">
        <v>1</v>
      </c>
      <c r="B26" s="17" t="s">
        <v>1</v>
      </c>
      <c r="C26" s="17" t="s">
        <v>1</v>
      </c>
      <c r="D26" s="8" t="s">
        <v>1</v>
      </c>
      <c r="E26" s="34" t="s">
        <v>1</v>
      </c>
      <c r="F26" s="8" t="s">
        <v>1</v>
      </c>
      <c r="G26" s="17" t="s">
        <v>1</v>
      </c>
      <c r="H26" s="8" t="s">
        <v>1</v>
      </c>
      <c r="I26" s="34" t="s">
        <v>1</v>
      </c>
      <c r="J26" s="8" t="s">
        <v>1</v>
      </c>
      <c r="K26" s="17" t="s">
        <v>1</v>
      </c>
      <c r="M26" s="4"/>
    </row>
    <row r="27" spans="1:14" ht="12.75">
      <c r="A27" s="18">
        <f>(A25+$G$10)</f>
        <v>37043</v>
      </c>
      <c r="B27" s="19">
        <f>(B25+($G$8*$G$10))</f>
        <v>498</v>
      </c>
      <c r="C27" s="14">
        <f>IF($G$12&lt;6,N27,M27)</f>
        <v>9.109285441447838</v>
      </c>
      <c r="D27" s="6"/>
      <c r="E27" s="35">
        <f>(C27/(G$4/100))</f>
        <v>10.269769381564643</v>
      </c>
      <c r="F27" s="6"/>
      <c r="G27" s="14">
        <f>(C27*G$9)</f>
        <v>910.9285441447838</v>
      </c>
      <c r="H27" s="6"/>
      <c r="I27" s="35">
        <f>(G27/($G$4/100))</f>
        <v>1026.9769381564643</v>
      </c>
      <c r="J27" s="6"/>
      <c r="K27" s="20">
        <f>(G$3/100)*E27/G$8</f>
        <v>0.2567442345391161</v>
      </c>
      <c r="M27" s="3" t="str">
        <f>IF($G$12&gt;5,((0.0426*(B27^0.75))/($G$5/100))+IF($G$12=7,(((0.0141*$G$8)+(0.00144*$G$8^2))*(B27^0.75))/($G$6/100),(((0.0132*$G$8)+(0.00078*$G$8^2))*(B27^0.75))/($G$6/100)),"NA")</f>
        <v>NA</v>
      </c>
      <c r="N27" s="3">
        <f>IF($G$12&lt;6,((0.077*((B27/2.2)^0.75))/$R$14+(((VLOOKUP($G$12,$M$14:$O$18,2))*((B27/2.2)^0.75)*(($G$8/2.2)^(VLOOKUP($G$12,$M$14:$O$18,3))))/$R$15))*2.2,"NA")</f>
        <v>9.109285441447838</v>
      </c>
    </row>
    <row r="28" spans="1:13" ht="12.75">
      <c r="A28" s="8" t="s">
        <v>1</v>
      </c>
      <c r="B28" s="17" t="s">
        <v>1</v>
      </c>
      <c r="C28" s="17" t="s">
        <v>1</v>
      </c>
      <c r="D28" s="8" t="s">
        <v>1</v>
      </c>
      <c r="E28" s="34" t="s">
        <v>1</v>
      </c>
      <c r="F28" s="8" t="s">
        <v>1</v>
      </c>
      <c r="G28" s="17" t="s">
        <v>1</v>
      </c>
      <c r="H28" s="8" t="s">
        <v>1</v>
      </c>
      <c r="I28" s="34" t="s">
        <v>1</v>
      </c>
      <c r="J28" s="8" t="s">
        <v>1</v>
      </c>
      <c r="K28" s="17" t="s">
        <v>1</v>
      </c>
      <c r="M28" s="4"/>
    </row>
    <row r="29" spans="1:14" ht="12.75">
      <c r="A29" s="18">
        <f>(A27+$G$10)</f>
        <v>37057</v>
      </c>
      <c r="B29" s="19">
        <f>(B27+($G$8*$G$10))</f>
        <v>526</v>
      </c>
      <c r="C29" s="14">
        <f>IF($G$12&lt;6,N29,M29)</f>
        <v>9.490773567451605</v>
      </c>
      <c r="D29" s="6"/>
      <c r="E29" s="35">
        <f>(C29/(G$4/100))</f>
        <v>10.699857460486589</v>
      </c>
      <c r="F29" s="6"/>
      <c r="G29" s="14">
        <f>(C29*G$9)</f>
        <v>949.0773567451605</v>
      </c>
      <c r="H29" s="6"/>
      <c r="I29" s="35">
        <f>(G29/($G$4/100))</f>
        <v>1069.985746048659</v>
      </c>
      <c r="J29" s="6"/>
      <c r="K29" s="20">
        <f>(G$3/100)*E29/G$8</f>
        <v>0.26749643651216476</v>
      </c>
      <c r="M29" s="3" t="str">
        <f>IF($G$12&gt;5,((0.0426*(B29^0.75))/($G$5/100))+IF($G$12=7,(((0.0141*$G$8)+(0.00144*$G$8^2))*(B29^0.75))/($G$6/100),(((0.0132*$G$8)+(0.00078*$G$8^2))*(B29^0.75))/($G$6/100)),"NA")</f>
        <v>NA</v>
      </c>
      <c r="N29" s="3">
        <f>IF($G$12&lt;6,((0.077*((B29/2.2)^0.75))/$R$14+(((VLOOKUP($G$12,$M$14:$O$18,2))*((B29/2.2)^0.75)*(($G$8/2.2)^(VLOOKUP($G$12,$M$14:$O$18,3))))/$R$15))*2.2,"NA")</f>
        <v>9.490773567451605</v>
      </c>
    </row>
    <row r="30" spans="1:13" ht="12.75">
      <c r="A30" s="8" t="s">
        <v>1</v>
      </c>
      <c r="B30" s="17" t="s">
        <v>1</v>
      </c>
      <c r="C30" s="17" t="s">
        <v>1</v>
      </c>
      <c r="D30" s="8" t="s">
        <v>1</v>
      </c>
      <c r="E30" s="34" t="s">
        <v>1</v>
      </c>
      <c r="F30" s="8" t="s">
        <v>1</v>
      </c>
      <c r="G30" s="17" t="s">
        <v>1</v>
      </c>
      <c r="H30" s="8" t="s">
        <v>1</v>
      </c>
      <c r="I30" s="34" t="s">
        <v>1</v>
      </c>
      <c r="J30" s="8" t="s">
        <v>1</v>
      </c>
      <c r="K30" s="17" t="s">
        <v>1</v>
      </c>
      <c r="M30" s="4"/>
    </row>
    <row r="31" spans="1:14" ht="12.75">
      <c r="A31" s="18">
        <f>(A29+$G$10)</f>
        <v>37071</v>
      </c>
      <c r="B31" s="19">
        <f>(B29+($G$8*$G$10))</f>
        <v>554</v>
      </c>
      <c r="C31" s="14">
        <f>IF($G$12&lt;6,N31,M31)</f>
        <v>9.867215822154813</v>
      </c>
      <c r="D31" s="6"/>
      <c r="E31" s="35">
        <f>(C31/(G$4/100))</f>
        <v>11.124256845721323</v>
      </c>
      <c r="F31" s="6"/>
      <c r="G31" s="14">
        <f>(C31*G$9)</f>
        <v>986.7215822154814</v>
      </c>
      <c r="H31" s="6"/>
      <c r="I31" s="35">
        <f>(G31/($G$4/100))</f>
        <v>1112.4256845721322</v>
      </c>
      <c r="J31" s="6"/>
      <c r="K31" s="20">
        <f>(G$3/100)*E31/G$8</f>
        <v>0.2781064211430331</v>
      </c>
      <c r="M31" s="3" t="str">
        <f>IF($G$12&gt;5,((0.0426*(B31^0.75))/($G$5/100))+IF($G$12=7,(((0.0141*$G$8)+(0.00144*$G$8^2))*(B31^0.75))/($G$6/100),(((0.0132*$G$8)+(0.00078*$G$8^2))*(B31^0.75))/($G$6/100)),"NA")</f>
        <v>NA</v>
      </c>
      <c r="N31" s="3">
        <f>IF($G$12&lt;6,((0.077*((B31/2.2)^0.75))/$R$14+(((VLOOKUP($G$12,$M$14:$O$18,2))*((B31/2.2)^0.75)*(($G$8/2.2)^(VLOOKUP($G$12,$M$14:$O$18,3))))/$R$15))*2.2,"NA")</f>
        <v>9.867215822154813</v>
      </c>
    </row>
    <row r="32" spans="1:13" ht="12.75">
      <c r="A32" s="8" t="s">
        <v>1</v>
      </c>
      <c r="B32" s="17" t="s">
        <v>1</v>
      </c>
      <c r="C32" s="17" t="s">
        <v>1</v>
      </c>
      <c r="D32" s="8" t="s">
        <v>1</v>
      </c>
      <c r="E32" s="34" t="s">
        <v>1</v>
      </c>
      <c r="F32" s="8" t="s">
        <v>1</v>
      </c>
      <c r="G32" s="17" t="s">
        <v>1</v>
      </c>
      <c r="H32" s="8" t="s">
        <v>1</v>
      </c>
      <c r="I32" s="34" t="s">
        <v>1</v>
      </c>
      <c r="J32" s="8" t="s">
        <v>1</v>
      </c>
      <c r="K32" s="17" t="s">
        <v>1</v>
      </c>
      <c r="M32" s="4"/>
    </row>
    <row r="33" spans="1:14" ht="12.75">
      <c r="A33" s="18">
        <f>(A31+$G$10)</f>
        <v>37085</v>
      </c>
      <c r="B33" s="19">
        <f>(B31+($G$8*$G$10))</f>
        <v>582</v>
      </c>
      <c r="C33" s="14">
        <f>IF($G$12&lt;6,N33,M33)</f>
        <v>10.238929258065076</v>
      </c>
      <c r="D33" s="6"/>
      <c r="E33" s="35">
        <f>(C33/(G$4/100))</f>
        <v>11.543324980907638</v>
      </c>
      <c r="F33" s="6"/>
      <c r="G33" s="14">
        <f>(C33*G$9)</f>
        <v>1023.8929258065076</v>
      </c>
      <c r="H33" s="6"/>
      <c r="I33" s="35">
        <f>(G33/($G$4/100))</f>
        <v>1154.332498090764</v>
      </c>
      <c r="J33" s="6"/>
      <c r="K33" s="20">
        <f>(G$3/100)*E33/G$8</f>
        <v>0.28858312452269097</v>
      </c>
      <c r="M33" s="3" t="str">
        <f>IF($G$12&gt;5,((0.0426*(B33^0.75))/($G$5/100))+IF($G$12=7,(((0.0141*$G$8)+(0.00144*$G$8^2))*(B33^0.75))/($G$6/100),(((0.0132*$G$8)+(0.00078*$G$8^2))*(B33^0.75))/($G$6/100)),"NA")</f>
        <v>NA</v>
      </c>
      <c r="N33" s="3">
        <f>IF($G$12&lt;6,((0.077*((B33/2.2)^0.75))/$R$14+(((VLOOKUP($G$12,$M$14:$O$18,2))*((B33/2.2)^0.75)*(($G$8/2.2)^(VLOOKUP($G$12,$M$14:$O$18,3))))/$R$15))*2.2,"NA")</f>
        <v>10.238929258065076</v>
      </c>
    </row>
    <row r="34" spans="1:13" ht="12.75">
      <c r="A34" s="8" t="s">
        <v>1</v>
      </c>
      <c r="B34" s="17" t="s">
        <v>1</v>
      </c>
      <c r="C34" s="17" t="s">
        <v>1</v>
      </c>
      <c r="D34" s="8" t="s">
        <v>1</v>
      </c>
      <c r="E34" s="34" t="s">
        <v>1</v>
      </c>
      <c r="F34" s="8" t="s">
        <v>1</v>
      </c>
      <c r="G34" s="17" t="s">
        <v>1</v>
      </c>
      <c r="H34" s="8" t="s">
        <v>1</v>
      </c>
      <c r="I34" s="34" t="s">
        <v>1</v>
      </c>
      <c r="J34" s="8" t="s">
        <v>1</v>
      </c>
      <c r="K34" s="17" t="s">
        <v>1</v>
      </c>
      <c r="M34" s="4"/>
    </row>
    <row r="35" spans="1:14" ht="12.75">
      <c r="A35" s="18">
        <f>(A33+$G$10)</f>
        <v>37099</v>
      </c>
      <c r="B35" s="19">
        <f>(B33+($G$8*$G$10))</f>
        <v>610</v>
      </c>
      <c r="C35" s="14">
        <f>IF($G$12&lt;6,N35,M35)</f>
        <v>10.606196773501122</v>
      </c>
      <c r="D35" s="6"/>
      <c r="E35" s="35">
        <f>(C35/(G$4/100))</f>
        <v>11.957380804398108</v>
      </c>
      <c r="F35" s="6"/>
      <c r="G35" s="14">
        <f>(C35*G$9)</f>
        <v>1060.6196773501122</v>
      </c>
      <c r="H35" s="6"/>
      <c r="I35" s="35">
        <f>(G35/($G$4/100))</f>
        <v>1195.7380804398108</v>
      </c>
      <c r="J35" s="6"/>
      <c r="K35" s="20">
        <f>(G$3/100)*E35/G$8</f>
        <v>0.2989345201099527</v>
      </c>
      <c r="M35" s="3" t="str">
        <f>IF($G$12&gt;5,((0.0426*(B35^0.75))/($G$5/100))+IF($G$12=7,(((0.0141*$G$8)+(0.00144*$G$8^2))*(B35^0.75))/($G$6/100),(((0.0132*$G$8)+(0.00078*$G$8^2))*(B35^0.75))/($G$6/100)),"NA")</f>
        <v>NA</v>
      </c>
      <c r="N35" s="3">
        <f>IF($G$12&lt;6,((0.077*((B35/2.2)^0.75))/$R$14+(((VLOOKUP($G$12,$M$14:$O$18,2))*((B35/2.2)^0.75)*(($G$8/2.2)^(VLOOKUP($G$12,$M$14:$O$18,3))))/$R$15))*2.2,"NA")</f>
        <v>10.606196773501122</v>
      </c>
    </row>
    <row r="36" spans="1:13" ht="12.75">
      <c r="A36" s="8" t="s">
        <v>1</v>
      </c>
      <c r="B36" s="17" t="s">
        <v>1</v>
      </c>
      <c r="C36" s="17" t="s">
        <v>1</v>
      </c>
      <c r="D36" s="8" t="s">
        <v>1</v>
      </c>
      <c r="E36" s="34" t="s">
        <v>1</v>
      </c>
      <c r="F36" s="8" t="s">
        <v>1</v>
      </c>
      <c r="G36" s="17" t="s">
        <v>1</v>
      </c>
      <c r="H36" s="8" t="s">
        <v>1</v>
      </c>
      <c r="I36" s="34" t="s">
        <v>1</v>
      </c>
      <c r="J36" s="8" t="s">
        <v>1</v>
      </c>
      <c r="K36" s="17" t="s">
        <v>1</v>
      </c>
      <c r="M36" s="4"/>
    </row>
    <row r="37" spans="1:14" ht="12.75">
      <c r="A37" s="18">
        <f>(A35+$G$10)</f>
        <v>37113</v>
      </c>
      <c r="B37" s="19">
        <f>(B35+($G$8*$G$10))</f>
        <v>638</v>
      </c>
      <c r="C37" s="14">
        <f>IF($G$12&lt;6,N37,M37)</f>
        <v>10.96927218576087</v>
      </c>
      <c r="D37" s="6"/>
      <c r="E37" s="35">
        <f>(C37/(G$4/100))</f>
        <v>12.366710468727023</v>
      </c>
      <c r="F37" s="6"/>
      <c r="G37" s="14">
        <f>(C37*G$9)</f>
        <v>1096.927218576087</v>
      </c>
      <c r="H37" s="6"/>
      <c r="I37" s="35">
        <f>(G37/($G$4/100))</f>
        <v>1236.6710468727024</v>
      </c>
      <c r="J37" s="6"/>
      <c r="K37" s="20">
        <f>(G$3/100)*E37/G$8</f>
        <v>0.3091677617181756</v>
      </c>
      <c r="M37" s="3" t="str">
        <f>IF($G$12&gt;5,((0.0426*(B37^0.75))/($G$5/100))+IF($G$12=7,(((0.0141*$G$8)+(0.00144*$G$8^2))*(B37^0.75))/($G$6/100),(((0.0132*$G$8)+(0.00078*$G$8^2))*(B37^0.75))/($G$6/100)),"NA")</f>
        <v>NA</v>
      </c>
      <c r="N37" s="3">
        <f>IF($G$12&lt;6,((0.077*((B37/2.2)^0.75))/$R$14+(((VLOOKUP($G$12,$M$14:$O$18,2))*((B37/2.2)^0.75)*(($G$8/2.2)^(VLOOKUP($G$12,$M$14:$O$18,3))))/$R$15))*2.2,"NA")</f>
        <v>10.96927218576087</v>
      </c>
    </row>
    <row r="38" spans="1:13" ht="12.75">
      <c r="A38" s="8" t="s">
        <v>1</v>
      </c>
      <c r="B38" s="17" t="s">
        <v>1</v>
      </c>
      <c r="C38" s="17" t="s">
        <v>1</v>
      </c>
      <c r="D38" s="8" t="s">
        <v>1</v>
      </c>
      <c r="E38" s="34" t="s">
        <v>1</v>
      </c>
      <c r="F38" s="8" t="s">
        <v>1</v>
      </c>
      <c r="G38" s="17" t="s">
        <v>1</v>
      </c>
      <c r="H38" s="8" t="s">
        <v>1</v>
      </c>
      <c r="I38" s="34" t="s">
        <v>1</v>
      </c>
      <c r="J38" s="8" t="s">
        <v>1</v>
      </c>
      <c r="K38" s="17" t="s">
        <v>1</v>
      </c>
      <c r="M38" s="4"/>
    </row>
    <row r="39" spans="1:14" ht="12.75">
      <c r="A39" s="18">
        <f>(A37+$G$10)</f>
        <v>37127</v>
      </c>
      <c r="B39" s="19">
        <f>(B37+($G$8*$G$10))</f>
        <v>666</v>
      </c>
      <c r="C39" s="14">
        <f>IF($G$12&lt;6,N39,M39)</f>
        <v>11.328384361679241</v>
      </c>
      <c r="D39" s="6"/>
      <c r="E39" s="35">
        <f>(C39/(G$4/100))</f>
        <v>12.771571997383585</v>
      </c>
      <c r="F39" s="6"/>
      <c r="G39" s="14">
        <f>(C39*G$9)</f>
        <v>1132.838436167924</v>
      </c>
      <c r="H39" s="6"/>
      <c r="I39" s="35">
        <f>(G39/($G$4/100))</f>
        <v>1277.1571997383587</v>
      </c>
      <c r="J39" s="6"/>
      <c r="K39" s="20">
        <f>(G$3/100)*E39/G$8</f>
        <v>0.31928929993458965</v>
      </c>
      <c r="M39" s="3" t="str">
        <f>IF($G$12&gt;5,((0.0426*(B39^0.75))/($G$5/100))+IF($G$12=7,(((0.0141*$G$8)+(0.00144*$G$8^2))*(B39^0.75))/($G$6/100),(((0.0132*$G$8)+(0.00078*$G$8^2))*(B39^0.75))/($G$6/100)),"NA")</f>
        <v>NA</v>
      </c>
      <c r="N39" s="3">
        <f>IF($G$12&lt;6,((0.077*((B39/2.2)^0.75))/$R$14+(((VLOOKUP($G$12,$M$14:$O$18,2))*((B39/2.2)^0.75)*(($G$8/2.2)^(VLOOKUP($G$12,$M$14:$O$18,3))))/$R$15))*2.2,"NA")</f>
        <v>11.328384361679241</v>
      </c>
    </row>
    <row r="40" spans="1:13" ht="12.75">
      <c r="A40" s="8" t="s">
        <v>1</v>
      </c>
      <c r="B40" s="17" t="s">
        <v>1</v>
      </c>
      <c r="C40" s="17" t="s">
        <v>1</v>
      </c>
      <c r="D40" s="8" t="s">
        <v>1</v>
      </c>
      <c r="E40" s="34" t="s">
        <v>1</v>
      </c>
      <c r="F40" s="8" t="s">
        <v>1</v>
      </c>
      <c r="G40" s="17" t="s">
        <v>1</v>
      </c>
      <c r="H40" s="8" t="s">
        <v>1</v>
      </c>
      <c r="I40" s="34" t="s">
        <v>1</v>
      </c>
      <c r="J40" s="8" t="s">
        <v>1</v>
      </c>
      <c r="K40" s="17" t="s">
        <v>1</v>
      </c>
      <c r="M40" s="4"/>
    </row>
    <row r="41" spans="1:14" ht="12.75">
      <c r="A41" s="18">
        <f>(A39+$G$10)</f>
        <v>37141</v>
      </c>
      <c r="B41" s="19">
        <f>(B39+($G$8*$G$10))</f>
        <v>694</v>
      </c>
      <c r="C41" s="14">
        <f>IF($G$12&lt;6,N41,M41)</f>
        <v>11.683740612915495</v>
      </c>
      <c r="D41" s="6"/>
      <c r="E41" s="35">
        <f>(C41/(G$4/100))</f>
        <v>13.1721991126443</v>
      </c>
      <c r="F41" s="6"/>
      <c r="G41" s="14">
        <f>(C41*G$9)</f>
        <v>1168.3740612915494</v>
      </c>
      <c r="H41" s="6"/>
      <c r="I41" s="35">
        <f>(G41/($G$4/100))</f>
        <v>1317.21991126443</v>
      </c>
      <c r="J41" s="6"/>
      <c r="K41" s="20">
        <f>(G$3/100)*E41/G$8</f>
        <v>0.3293049778161075</v>
      </c>
      <c r="M41" s="3" t="str">
        <f>IF($G$12&gt;5,((0.0426*(B41^0.75))/($G$5/100))+IF($G$12=7,(((0.0141*$G$8)+(0.00144*$G$8^2))*(B41^0.75))/($G$6/100),(((0.0132*$G$8)+(0.00078*$G$8^2))*(B41^0.75))/($G$6/100)),"NA")</f>
        <v>NA</v>
      </c>
      <c r="N41" s="3">
        <f>IF($G$12&lt;6,((0.077*((B41/2.2)^0.75))/$R$14+(((VLOOKUP($G$12,$M$14:$O$18,2))*((B41/2.2)^0.75)*(($G$8/2.2)^(VLOOKUP($G$12,$M$14:$O$18,3))))/$R$15))*2.2,"NA")</f>
        <v>11.683740612915495</v>
      </c>
    </row>
    <row r="42" spans="1:13" ht="12.75">
      <c r="A42" s="8" t="s">
        <v>1</v>
      </c>
      <c r="B42" s="17" t="s">
        <v>1</v>
      </c>
      <c r="C42" s="17" t="s">
        <v>1</v>
      </c>
      <c r="D42" s="8" t="s">
        <v>1</v>
      </c>
      <c r="E42" s="34" t="s">
        <v>1</v>
      </c>
      <c r="F42" s="8" t="s">
        <v>1</v>
      </c>
      <c r="G42" s="17" t="s">
        <v>1</v>
      </c>
      <c r="H42" s="8" t="s">
        <v>1</v>
      </c>
      <c r="I42" s="34" t="s">
        <v>1</v>
      </c>
      <c r="J42" s="8" t="s">
        <v>1</v>
      </c>
      <c r="K42" s="17" t="s">
        <v>1</v>
      </c>
      <c r="M42" s="4"/>
    </row>
    <row r="43" spans="1:14" ht="12.75">
      <c r="A43" s="18">
        <f>(A41+$G$10)</f>
        <v>37155</v>
      </c>
      <c r="B43" s="19">
        <f>(B41+($G$8*$G$10))</f>
        <v>722</v>
      </c>
      <c r="C43" s="14">
        <f>IF($G$12&lt;6,N43,M43)</f>
        <v>12.035529511186871</v>
      </c>
      <c r="D43" s="6"/>
      <c r="E43" s="35">
        <f>(C43/(G$4/100))</f>
        <v>13.568804409455323</v>
      </c>
      <c r="F43" s="6"/>
      <c r="G43" s="14">
        <f>(C43*G$9)</f>
        <v>1203.5529511186871</v>
      </c>
      <c r="H43" s="6"/>
      <c r="I43" s="35">
        <f>(G43/($G$4/100))</f>
        <v>1356.8804409455322</v>
      </c>
      <c r="J43" s="6"/>
      <c r="K43" s="20">
        <f>(G$3/100)*E43/G$8</f>
        <v>0.3392201102363831</v>
      </c>
      <c r="M43" s="3" t="str">
        <f>IF($G$12&gt;5,((0.0426*(B43^0.75))/($G$5/100))+IF($G$12=7,(((0.0141*$G$8)+(0.00144*$G$8^2))*(B43^0.75))/($G$6/100),(((0.0132*$G$8)+(0.00078*$G$8^2))*(B43^0.75))/($G$6/100)),"NA")</f>
        <v>NA</v>
      </c>
      <c r="N43" s="3">
        <f>IF($G$12&lt;6,((0.077*((B43/2.2)^0.75))/$R$14+(((VLOOKUP($G$12,$M$14:$O$18,2))*((B43/2.2)^0.75)*(($G$8/2.2)^(VLOOKUP($G$12,$M$14:$O$18,3))))/$R$15))*2.2,"NA")</f>
        <v>12.035529511186871</v>
      </c>
    </row>
    <row r="44" spans="1:13" ht="12.75">
      <c r="A44" s="8" t="s">
        <v>1</v>
      </c>
      <c r="B44" s="17" t="s">
        <v>1</v>
      </c>
      <c r="C44" s="17" t="s">
        <v>1</v>
      </c>
      <c r="D44" s="8" t="s">
        <v>1</v>
      </c>
      <c r="E44" s="34" t="s">
        <v>1</v>
      </c>
      <c r="F44" s="8" t="s">
        <v>1</v>
      </c>
      <c r="G44" s="17" t="s">
        <v>1</v>
      </c>
      <c r="H44" s="8" t="s">
        <v>1</v>
      </c>
      <c r="I44" s="34" t="s">
        <v>1</v>
      </c>
      <c r="J44" s="8" t="s">
        <v>1</v>
      </c>
      <c r="K44" s="17" t="s">
        <v>1</v>
      </c>
      <c r="M44" s="4"/>
    </row>
    <row r="45" spans="1:14" ht="12.75">
      <c r="A45" s="18">
        <f>(A43+$G$10)</f>
        <v>37169</v>
      </c>
      <c r="B45" s="19">
        <f>(B43+($G$8*$G$10))</f>
        <v>750</v>
      </c>
      <c r="C45" s="14">
        <f>IF($G$12&lt;6,N45,M45)</f>
        <v>12.38392324115736</v>
      </c>
      <c r="D45" s="6"/>
      <c r="E45" s="35">
        <f>(C45/(G$4/100))</f>
        <v>13.961582008069177</v>
      </c>
      <c r="F45" s="6"/>
      <c r="G45" s="14">
        <f>(C45*G$9)</f>
        <v>1238.392324115736</v>
      </c>
      <c r="H45" s="6"/>
      <c r="I45" s="35">
        <f>(G45/($G$4/100))</f>
        <v>1396.1582008069179</v>
      </c>
      <c r="J45" s="6"/>
      <c r="K45" s="20">
        <f>(G$3/100)*E45/G$8</f>
        <v>0.34903955020172944</v>
      </c>
      <c r="M45" s="3" t="str">
        <f>IF($G$12&gt;5,((0.0426*(B45^0.75))/($G$5/100))+IF($G$12=7,(((0.0141*$G$8)+(0.00144*$G$8^2))*(B45^0.75))/($G$6/100),(((0.0132*$G$8)+(0.00078*$G$8^2))*(B45^0.75))/($G$6/100)),"NA")</f>
        <v>NA</v>
      </c>
      <c r="N45" s="3">
        <f>IF($G$12&lt;6,((0.077*((B45/2.2)^0.75))/$R$14+(((VLOOKUP($G$12,$M$14:$O$18,2))*((B45/2.2)^0.75)*(($G$8/2.2)^(VLOOKUP($G$12,$M$14:$O$18,3))))/$R$15))*2.2,"NA")</f>
        <v>12.38392324115736</v>
      </c>
    </row>
    <row r="46" spans="1:13" ht="12.75">
      <c r="A46" s="8" t="s">
        <v>1</v>
      </c>
      <c r="B46" s="17" t="s">
        <v>1</v>
      </c>
      <c r="C46" s="17" t="s">
        <v>1</v>
      </c>
      <c r="D46" s="8" t="s">
        <v>1</v>
      </c>
      <c r="E46" s="34" t="s">
        <v>1</v>
      </c>
      <c r="F46" s="8" t="s">
        <v>1</v>
      </c>
      <c r="G46" s="17" t="s">
        <v>1</v>
      </c>
      <c r="H46" s="8" t="s">
        <v>1</v>
      </c>
      <c r="I46" s="34" t="s">
        <v>1</v>
      </c>
      <c r="J46" s="8" t="s">
        <v>1</v>
      </c>
      <c r="K46" s="17" t="s">
        <v>1</v>
      </c>
      <c r="M46" s="4"/>
    </row>
    <row r="47" spans="1:14" ht="12.75">
      <c r="A47" s="18">
        <f>(A45+$G$10)</f>
        <v>37183</v>
      </c>
      <c r="B47" s="19">
        <f>(B45+($G$8*$G$10))</f>
        <v>778</v>
      </c>
      <c r="C47" s="14">
        <f>IF($G$12&lt;6,N47,M47)</f>
        <v>12.729079581306758</v>
      </c>
      <c r="D47" s="6"/>
      <c r="E47" s="35">
        <f>(C47/(G$4/100))</f>
        <v>14.350709787268046</v>
      </c>
      <c r="F47" s="6"/>
      <c r="G47" s="14">
        <f>(C47*G$9)</f>
        <v>1272.9079581306758</v>
      </c>
      <c r="H47" s="6"/>
      <c r="I47" s="35">
        <f>(G47/($G$4/100))</f>
        <v>1435.0709787268047</v>
      </c>
      <c r="J47" s="6"/>
      <c r="K47" s="20">
        <f>(G$3/100)*E47/G$8</f>
        <v>0.3587677446817012</v>
      </c>
      <c r="M47" s="3" t="str">
        <f>IF($G$12&gt;5,((0.0426*(B47^0.75))/($G$5/100))+IF($G$12=7,(((0.0141*$G$8)+(0.00144*$G$8^2))*(B47^0.75))/($G$6/100),(((0.0132*$G$8)+(0.00078*$G$8^2))*(B47^0.75))/($G$6/100)),"NA")</f>
        <v>NA</v>
      </c>
      <c r="N47" s="3">
        <f>IF($G$12&lt;6,((0.077*((B47/2.2)^0.75))/$R$14+(((VLOOKUP($G$12,$M$14:$O$18,2))*((B47/2.2)^0.75)*(($G$8/2.2)^(VLOOKUP($G$12,$M$14:$O$18,3))))/$R$15))*2.2,"NA")</f>
        <v>12.729079581306758</v>
      </c>
    </row>
    <row r="48" spans="1:13" ht="12.75">
      <c r="A48" s="8" t="s">
        <v>1</v>
      </c>
      <c r="B48" s="17" t="s">
        <v>1</v>
      </c>
      <c r="C48" s="17" t="s">
        <v>1</v>
      </c>
      <c r="D48" s="8" t="s">
        <v>1</v>
      </c>
      <c r="E48" s="34" t="s">
        <v>1</v>
      </c>
      <c r="F48" s="8" t="s">
        <v>1</v>
      </c>
      <c r="G48" s="17" t="s">
        <v>1</v>
      </c>
      <c r="H48" s="8" t="s">
        <v>1</v>
      </c>
      <c r="I48" s="34" t="s">
        <v>1</v>
      </c>
      <c r="J48" s="8" t="s">
        <v>1</v>
      </c>
      <c r="K48" s="17" t="s">
        <v>1</v>
      </c>
      <c r="M48" s="4"/>
    </row>
    <row r="49" spans="1:14" ht="12.75">
      <c r="A49" s="27">
        <f>(A47+$G$10)</f>
        <v>37197</v>
      </c>
      <c r="B49" s="28">
        <f>(B47+($G$8*$G$10))</f>
        <v>806</v>
      </c>
      <c r="C49" s="29">
        <f>IF($G$12&lt;6,N49,M49)</f>
        <v>13.071143582847926</v>
      </c>
      <c r="D49" s="22"/>
      <c r="E49" s="36">
        <f>(C49/(G$4/100))</f>
        <v>14.736351277167898</v>
      </c>
      <c r="F49" s="22"/>
      <c r="G49" s="29">
        <f>(C49*G$9)</f>
        <v>1307.1143582847926</v>
      </c>
      <c r="H49" s="22"/>
      <c r="I49" s="36">
        <f>(G49/($G$4/100))</f>
        <v>1473.6351277167898</v>
      </c>
      <c r="J49" s="22"/>
      <c r="K49" s="30">
        <f>(G$3/100)*E49/G$8</f>
        <v>0.36840878192919746</v>
      </c>
      <c r="M49" s="3" t="str">
        <f>IF($G$12&gt;5,((0.0426*(B49^0.75))/($G$5/100))+IF($G$12=7,(((0.0141*$G$8)+(0.00144*$G$8^2))*(B49^0.75))/($G$6/100),(((0.0132*$G$8)+(0.00078*$G$8^2))*(B49^0.75))/($G$6/100)),"NA")</f>
        <v>NA</v>
      </c>
      <c r="N49" s="3">
        <f>IF($G$12&lt;6,((0.077*((B49/2.2)^0.75))/$R$14+(((VLOOKUP($G$12,$M$14:$O$18,2))*((B49/2.2)^0.75)*(($G$8/2.2)^(VLOOKUP($G$12,$M$14:$O$18,3))))/$R$15))*2.2,"NA")</f>
        <v>13.071143582847926</v>
      </c>
    </row>
    <row r="50" spans="1:11" ht="12.75">
      <c r="A50" s="33" t="s">
        <v>42</v>
      </c>
      <c r="B50" s="6"/>
      <c r="C50" s="15"/>
      <c r="D50" s="6"/>
      <c r="E50" s="6"/>
      <c r="F50" s="6"/>
      <c r="G50" s="6"/>
      <c r="H50" s="6"/>
      <c r="I50" s="6"/>
      <c r="J50" s="6"/>
      <c r="K50" s="6"/>
    </row>
    <row r="51" spans="1:11" ht="12.75">
      <c r="A51" s="7" t="s">
        <v>35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33" t="s">
        <v>41</v>
      </c>
      <c r="B53" s="15"/>
      <c r="C53" s="15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15"/>
      <c r="F54" s="6"/>
      <c r="G54" s="15"/>
      <c r="H54" s="6"/>
      <c r="I54" s="6"/>
      <c r="J54" s="6"/>
      <c r="K54" s="6"/>
    </row>
    <row r="55" spans="1:11" ht="12.75">
      <c r="A55" s="6"/>
      <c r="B55" s="15"/>
      <c r="C55" s="15"/>
      <c r="D55" s="6"/>
      <c r="E55" s="15"/>
      <c r="F55" s="6"/>
      <c r="G55" s="15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15"/>
      <c r="C57" s="15"/>
      <c r="D57" s="6"/>
      <c r="E57" s="15"/>
      <c r="F57" s="6"/>
      <c r="G57" s="15"/>
      <c r="H57" s="6"/>
      <c r="I57" s="6"/>
      <c r="J57" s="6"/>
      <c r="K57" s="6"/>
    </row>
    <row r="58" spans="2:9" ht="12">
      <c r="B58" s="4"/>
      <c r="C58" s="4"/>
      <c r="E58" s="4"/>
      <c r="I58" s="2" t="s">
        <v>36</v>
      </c>
    </row>
    <row r="59" spans="2:7" ht="12">
      <c r="B59" s="4"/>
      <c r="C59" s="4"/>
      <c r="E59" s="4"/>
      <c r="G59" s="4"/>
    </row>
    <row r="60" spans="2:5" ht="12">
      <c r="B60" s="4"/>
      <c r="C60" s="4"/>
      <c r="E60" s="4"/>
    </row>
    <row r="61" spans="2:7" ht="12">
      <c r="B61" s="4"/>
      <c r="C61" s="4"/>
      <c r="E61" s="4"/>
      <c r="G61" s="4"/>
    </row>
    <row r="62" spans="2:7" ht="12">
      <c r="B62" s="4"/>
      <c r="C62" s="4"/>
      <c r="E62" s="4"/>
      <c r="G62" s="4"/>
    </row>
    <row r="63" spans="2:7" ht="12">
      <c r="B63" s="4"/>
      <c r="C63" s="4"/>
      <c r="E63" s="4"/>
      <c r="G63" s="4"/>
    </row>
    <row r="64" spans="2:7" ht="12">
      <c r="B64" s="4"/>
      <c r="C64" s="4"/>
      <c r="E64" s="4"/>
      <c r="G64" s="4"/>
    </row>
    <row r="65" spans="2:7" ht="12">
      <c r="B65" s="4"/>
      <c r="C65" s="4"/>
      <c r="E65" s="4"/>
      <c r="G65" s="4"/>
    </row>
    <row r="66" spans="2:7" ht="12">
      <c r="B66" s="4"/>
      <c r="C66" s="4"/>
      <c r="E66" s="4"/>
      <c r="G66" s="4"/>
    </row>
    <row r="67" spans="2:7" ht="12">
      <c r="B67" s="4"/>
      <c r="C67" s="4"/>
      <c r="E67" s="4"/>
      <c r="G67" s="4"/>
    </row>
    <row r="68" spans="2:7" ht="12">
      <c r="B68" s="4"/>
      <c r="C68" s="4"/>
      <c r="E68" s="4"/>
      <c r="G68" s="4"/>
    </row>
    <row r="69" spans="2:7" ht="12">
      <c r="B69" s="4"/>
      <c r="C69" s="4"/>
      <c r="E69" s="4"/>
      <c r="G69" s="4"/>
    </row>
    <row r="70" spans="2:7" ht="12">
      <c r="B70" s="4"/>
      <c r="C70" s="4"/>
      <c r="E70" s="4"/>
      <c r="G70" s="4"/>
    </row>
    <row r="71" spans="2:7" ht="12">
      <c r="B71" s="4"/>
      <c r="C71" s="4"/>
      <c r="E71" s="4"/>
      <c r="G71" s="4"/>
    </row>
    <row r="72" spans="2:7" ht="12">
      <c r="B72" s="4"/>
      <c r="C72" s="4"/>
      <c r="E72" s="4"/>
      <c r="G72" s="4"/>
    </row>
    <row r="73" spans="2:7" ht="12">
      <c r="B73" s="4"/>
      <c r="C73" s="4"/>
      <c r="E73" s="4"/>
      <c r="G73" s="4"/>
    </row>
    <row r="74" spans="2:12" ht="12">
      <c r="B74" s="4"/>
      <c r="C74" s="4"/>
      <c r="E74" s="4"/>
      <c r="G74" s="4"/>
      <c r="L74" s="5" t="s">
        <v>36</v>
      </c>
    </row>
    <row r="75" spans="2:7" ht="12">
      <c r="B75" s="4"/>
      <c r="C75" s="4"/>
      <c r="E75" s="4"/>
      <c r="G75" s="4"/>
    </row>
    <row r="76" spans="2:7" ht="12">
      <c r="B76" s="4"/>
      <c r="C76" s="4"/>
      <c r="E76" s="4"/>
      <c r="G76" s="4"/>
    </row>
    <row r="77" spans="2:7" ht="12">
      <c r="B77" s="4"/>
      <c r="C77" s="4"/>
      <c r="E77" s="4"/>
      <c r="G77" s="4"/>
    </row>
    <row r="78" spans="2:7" ht="12">
      <c r="B78" s="4"/>
      <c r="C78" s="4"/>
      <c r="E78" s="4"/>
      <c r="G78" s="4"/>
    </row>
    <row r="79" spans="2:7" ht="12">
      <c r="B79" s="4"/>
      <c r="C79" s="4"/>
      <c r="E79" s="4"/>
      <c r="G79" s="4"/>
    </row>
    <row r="80" spans="2:7" ht="12">
      <c r="B80" s="4"/>
      <c r="C80" s="4"/>
      <c r="E80" s="4"/>
      <c r="G80" s="4"/>
    </row>
    <row r="81" spans="2:7" ht="12">
      <c r="B81" s="4"/>
      <c r="C81" s="4"/>
      <c r="E81" s="4"/>
      <c r="G81" s="4"/>
    </row>
    <row r="82" spans="2:7" ht="12">
      <c r="B82" s="4"/>
      <c r="C82" s="4"/>
      <c r="E82" s="4"/>
      <c r="G82" s="4"/>
    </row>
    <row r="83" spans="2:11" ht="12">
      <c r="B83" s="4"/>
      <c r="C83" s="4"/>
      <c r="E83" s="4"/>
      <c r="G83" s="4"/>
      <c r="I83" s="5" t="s">
        <v>36</v>
      </c>
      <c r="K83" s="5" t="s">
        <v>36</v>
      </c>
    </row>
    <row r="84" spans="2:7" ht="12">
      <c r="B84" s="4"/>
      <c r="C84" s="4"/>
      <c r="E84" s="4"/>
      <c r="G84" s="4"/>
    </row>
    <row r="85" spans="2:7" ht="12">
      <c r="B85" s="4"/>
      <c r="C85" s="4"/>
      <c r="E85" s="4"/>
      <c r="G85" s="4"/>
    </row>
    <row r="86" spans="2:7" ht="12">
      <c r="B86" s="4"/>
      <c r="C86" s="4"/>
      <c r="E86" s="4"/>
      <c r="G86" s="4"/>
    </row>
    <row r="87" spans="2:7" ht="12">
      <c r="B87" s="4"/>
      <c r="C87" s="4"/>
      <c r="E87" s="4"/>
      <c r="G87" s="4"/>
    </row>
    <row r="88" spans="2:7" ht="12">
      <c r="B88" s="4"/>
      <c r="C88" s="4"/>
      <c r="E88" s="4"/>
      <c r="G88" s="4"/>
    </row>
    <row r="89" spans="2:7" ht="12">
      <c r="B89" s="4"/>
      <c r="C89" s="4"/>
      <c r="E89" s="4"/>
      <c r="G89" s="4"/>
    </row>
    <row r="90" spans="2:7" ht="12">
      <c r="B90" s="4"/>
      <c r="C90" s="4"/>
      <c r="E90" s="4"/>
      <c r="G90" s="4"/>
    </row>
    <row r="91" spans="2:7" ht="12">
      <c r="B91" s="4"/>
      <c r="C91" s="4"/>
      <c r="E91" s="4"/>
      <c r="G91" s="4"/>
    </row>
    <row r="92" spans="2:7" ht="12">
      <c r="B92" s="4"/>
      <c r="C92" s="4"/>
      <c r="E92" s="4"/>
      <c r="G92" s="4"/>
    </row>
    <row r="93" spans="2:7" ht="12">
      <c r="B93" s="4"/>
      <c r="C93" s="4"/>
      <c r="E93" s="4"/>
      <c r="G93" s="4"/>
    </row>
    <row r="94" spans="2:7" ht="12">
      <c r="B94" s="4"/>
      <c r="C94" s="4"/>
      <c r="E94" s="4"/>
      <c r="G94" s="4"/>
    </row>
    <row r="95" spans="2:7" ht="12">
      <c r="B95" s="4"/>
      <c r="C95" s="4"/>
      <c r="E95" s="4"/>
      <c r="G95" s="4"/>
    </row>
    <row r="96" spans="2:7" ht="12">
      <c r="B96" s="4"/>
      <c r="C96" s="4"/>
      <c r="E96" s="4"/>
      <c r="G96" s="4"/>
    </row>
    <row r="97" spans="2:7" ht="12">
      <c r="B97" s="4"/>
      <c r="C97" s="4"/>
      <c r="E97" s="4"/>
      <c r="G97" s="4"/>
    </row>
    <row r="98" spans="2:7" ht="12">
      <c r="B98" s="4"/>
      <c r="C98" s="4"/>
      <c r="E98" s="4"/>
      <c r="G98" s="4"/>
    </row>
    <row r="99" spans="2:7" ht="12">
      <c r="B99" s="4"/>
      <c r="C99" s="4"/>
      <c r="E99" s="4"/>
      <c r="G99" s="4"/>
    </row>
    <row r="100" spans="2:7" ht="12">
      <c r="B100" s="4"/>
      <c r="C100" s="4"/>
      <c r="E100" s="4"/>
      <c r="G100" s="4"/>
    </row>
    <row r="101" spans="2:7" ht="12">
      <c r="B101" s="4"/>
      <c r="C101" s="4"/>
      <c r="E101" s="4"/>
      <c r="G101" s="4"/>
    </row>
    <row r="102" spans="2:7" ht="12">
      <c r="B102" s="4"/>
      <c r="C102" s="4"/>
      <c r="E102" s="4"/>
      <c r="G102" s="4"/>
    </row>
    <row r="103" spans="2:7" ht="12">
      <c r="B103" s="4"/>
      <c r="C103" s="4"/>
      <c r="E103" s="4"/>
      <c r="G103" s="4"/>
    </row>
    <row r="104" spans="2:7" ht="12">
      <c r="B104" s="4"/>
      <c r="C104" s="4"/>
      <c r="E104" s="4"/>
      <c r="G104" s="4"/>
    </row>
    <row r="105" spans="2:7" ht="12">
      <c r="B105" s="4"/>
      <c r="C105" s="4"/>
      <c r="E105" s="4"/>
      <c r="G105" s="4"/>
    </row>
    <row r="106" spans="2:7" ht="12">
      <c r="B106" s="4"/>
      <c r="C106" s="4"/>
      <c r="E106" s="4"/>
      <c r="G106" s="4"/>
    </row>
    <row r="107" spans="2:7" ht="12">
      <c r="B107" s="4"/>
      <c r="C107" s="4"/>
      <c r="E107" s="4"/>
      <c r="G107" s="4"/>
    </row>
    <row r="108" spans="2:7" ht="12">
      <c r="B108" s="4"/>
      <c r="C108" s="4"/>
      <c r="E108" s="4"/>
      <c r="G108" s="4"/>
    </row>
    <row r="109" spans="2:7" ht="12">
      <c r="B109" s="4"/>
      <c r="C109" s="4"/>
      <c r="E109" s="4"/>
      <c r="G109" s="4"/>
    </row>
    <row r="110" spans="2:7" ht="12">
      <c r="B110" s="4"/>
      <c r="C110" s="4"/>
      <c r="E110" s="4"/>
      <c r="G110" s="4"/>
    </row>
    <row r="111" spans="2:7" ht="12">
      <c r="B111" s="4"/>
      <c r="C111" s="4"/>
      <c r="E111" s="4"/>
      <c r="G111" s="4"/>
    </row>
    <row r="112" spans="2:7" ht="12">
      <c r="B112" s="4"/>
      <c r="C112" s="4"/>
      <c r="E112" s="4"/>
      <c r="G112" s="4"/>
    </row>
    <row r="113" spans="2:7" ht="12">
      <c r="B113" s="4"/>
      <c r="C113" s="4"/>
      <c r="E113" s="4"/>
      <c r="G113" s="4"/>
    </row>
    <row r="114" spans="2:7" ht="12">
      <c r="B114" s="4"/>
      <c r="C114" s="4"/>
      <c r="E114" s="4"/>
      <c r="G114" s="4"/>
    </row>
    <row r="115" spans="2:7" ht="12">
      <c r="B115" s="4"/>
      <c r="C115" s="4"/>
      <c r="E115" s="4"/>
      <c r="G115" s="4"/>
    </row>
  </sheetData>
  <sheetProtection password="C032" sheet="1" objects="1" scenarios="1"/>
  <printOptions/>
  <pageMargins left="0.83" right="0.5" top="0.75" bottom="0.75" header="0.18" footer="0"/>
  <pageSetup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</dc:creator>
  <cp:keywords/>
  <dc:description/>
  <cp:lastModifiedBy>Thomison, Julianne</cp:lastModifiedBy>
  <cp:lastPrinted>2001-04-17T20:55:03Z</cp:lastPrinted>
  <dcterms:created xsi:type="dcterms:W3CDTF">1999-12-21T15:46:42Z</dcterms:created>
  <dcterms:modified xsi:type="dcterms:W3CDTF">2021-09-13T14:42:10Z</dcterms:modified>
  <cp:category/>
  <cp:version/>
  <cp:contentType/>
  <cp:contentStatus/>
</cp:coreProperties>
</file>